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Аркуш1" sheetId="1" r:id="rId1"/>
    <sheet name="Аркуш2" sheetId="2" r:id="rId2"/>
    <sheet name="Аркуш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K69" i="1" l="1"/>
  <c r="J69" i="1"/>
  <c r="I69" i="1"/>
  <c r="H69" i="1"/>
  <c r="F69" i="1"/>
  <c r="E92" i="1" l="1"/>
  <c r="H29" i="1" l="1"/>
  <c r="E256" i="1" l="1"/>
  <c r="E246" i="1"/>
  <c r="E241" i="1"/>
  <c r="F241" i="1"/>
  <c r="E210" i="1"/>
  <c r="D210" i="1"/>
  <c r="D183" i="1"/>
  <c r="E69" i="1"/>
  <c r="E45" i="1" s="1"/>
  <c r="K261" i="1" l="1"/>
  <c r="J261" i="1"/>
  <c r="I261" i="1"/>
  <c r="H261" i="1"/>
  <c r="G261" i="1"/>
  <c r="F261" i="1"/>
  <c r="E261" i="1"/>
  <c r="D261" i="1"/>
  <c r="I257" i="1"/>
  <c r="F256" i="1"/>
  <c r="D256" i="1"/>
  <c r="I255" i="1"/>
  <c r="I260" i="1" s="1"/>
  <c r="H255" i="1"/>
  <c r="H260" i="1" s="1"/>
  <c r="E254" i="1"/>
  <c r="E253" i="1"/>
  <c r="K252" i="1"/>
  <c r="K257" i="1" s="1"/>
  <c r="J252" i="1"/>
  <c r="J257" i="1" s="1"/>
  <c r="I252" i="1"/>
  <c r="H252" i="1"/>
  <c r="E252" i="1"/>
  <c r="E251" i="1" s="1"/>
  <c r="F251" i="1"/>
  <c r="D251" i="1"/>
  <c r="K250" i="1"/>
  <c r="J250" i="1"/>
  <c r="I250" i="1"/>
  <c r="H250" i="1"/>
  <c r="K249" i="1"/>
  <c r="J249" i="1"/>
  <c r="I249" i="1"/>
  <c r="H249" i="1"/>
  <c r="G249" i="1" s="1"/>
  <c r="K248" i="1"/>
  <c r="K246" i="1" s="1"/>
  <c r="J248" i="1"/>
  <c r="I248" i="1"/>
  <c r="H248" i="1"/>
  <c r="G247" i="1"/>
  <c r="I246" i="1"/>
  <c r="F246" i="1"/>
  <c r="D246" i="1"/>
  <c r="K241" i="1"/>
  <c r="J241" i="1"/>
  <c r="I241" i="1"/>
  <c r="H241" i="1"/>
  <c r="G241" i="1"/>
  <c r="D241" i="1"/>
  <c r="K231" i="1"/>
  <c r="J231" i="1"/>
  <c r="I231" i="1"/>
  <c r="H231" i="1"/>
  <c r="G231" i="1"/>
  <c r="F231" i="1"/>
  <c r="E231" i="1"/>
  <c r="D231" i="1"/>
  <c r="K228" i="1"/>
  <c r="J228" i="1"/>
  <c r="I228" i="1"/>
  <c r="H228" i="1"/>
  <c r="G228" i="1"/>
  <c r="F228" i="1"/>
  <c r="E228" i="1"/>
  <c r="D228" i="1"/>
  <c r="K225" i="1"/>
  <c r="J225" i="1"/>
  <c r="I225" i="1"/>
  <c r="H225" i="1"/>
  <c r="G225" i="1"/>
  <c r="F225" i="1"/>
  <c r="E225" i="1"/>
  <c r="D225" i="1"/>
  <c r="K222" i="1"/>
  <c r="J222" i="1"/>
  <c r="I222" i="1"/>
  <c r="H222" i="1"/>
  <c r="G222" i="1"/>
  <c r="F222" i="1"/>
  <c r="E222" i="1"/>
  <c r="D222" i="1"/>
  <c r="K221" i="1"/>
  <c r="J221" i="1"/>
  <c r="I221" i="1"/>
  <c r="H221" i="1"/>
  <c r="G221" i="1"/>
  <c r="F221" i="1"/>
  <c r="E221" i="1"/>
  <c r="D221" i="1"/>
  <c r="K217" i="1"/>
  <c r="J217" i="1"/>
  <c r="I217" i="1"/>
  <c r="H217" i="1"/>
  <c r="G217" i="1"/>
  <c r="F217" i="1"/>
  <c r="E217" i="1"/>
  <c r="D217" i="1"/>
  <c r="K196" i="1"/>
  <c r="J196" i="1"/>
  <c r="I196" i="1"/>
  <c r="H196" i="1"/>
  <c r="G196" i="1"/>
  <c r="F196" i="1"/>
  <c r="E196" i="1"/>
  <c r="D196" i="1"/>
  <c r="K188" i="1"/>
  <c r="J188" i="1"/>
  <c r="I188" i="1"/>
  <c r="H188" i="1"/>
  <c r="G188" i="1"/>
  <c r="F188" i="1"/>
  <c r="E188" i="1"/>
  <c r="D188" i="1"/>
  <c r="E184" i="1"/>
  <c r="D184" i="1"/>
  <c r="F183" i="1"/>
  <c r="E183" i="1"/>
  <c r="K182" i="1"/>
  <c r="J182" i="1"/>
  <c r="I182" i="1"/>
  <c r="H182" i="1"/>
  <c r="F182" i="1"/>
  <c r="E182" i="1"/>
  <c r="D182" i="1"/>
  <c r="E181" i="1"/>
  <c r="E179" i="1" s="1"/>
  <c r="D181" i="1"/>
  <c r="K180" i="1"/>
  <c r="J180" i="1"/>
  <c r="I180" i="1"/>
  <c r="F180" i="1"/>
  <c r="E180" i="1"/>
  <c r="D180" i="1"/>
  <c r="K173" i="1"/>
  <c r="J173" i="1"/>
  <c r="I173" i="1"/>
  <c r="H173" i="1"/>
  <c r="G173" i="1"/>
  <c r="F173" i="1"/>
  <c r="E173" i="1"/>
  <c r="D173" i="1"/>
  <c r="K171" i="1"/>
  <c r="J171" i="1"/>
  <c r="I171" i="1"/>
  <c r="H171" i="1"/>
  <c r="G171" i="1"/>
  <c r="F171" i="1"/>
  <c r="E171" i="1"/>
  <c r="D171" i="1"/>
  <c r="K170" i="1"/>
  <c r="K177" i="1" s="1"/>
  <c r="J170" i="1"/>
  <c r="J177" i="1" s="1"/>
  <c r="I170" i="1"/>
  <c r="I177" i="1" s="1"/>
  <c r="H170" i="1"/>
  <c r="H177" i="1" s="1"/>
  <c r="G170" i="1"/>
  <c r="G177" i="1" s="1"/>
  <c r="F170" i="1"/>
  <c r="F177" i="1" s="1"/>
  <c r="E170" i="1"/>
  <c r="E177" i="1" s="1"/>
  <c r="D170" i="1"/>
  <c r="D177" i="1" s="1"/>
  <c r="K160" i="1"/>
  <c r="J160" i="1"/>
  <c r="I160" i="1"/>
  <c r="H160" i="1"/>
  <c r="G160" i="1"/>
  <c r="F160" i="1"/>
  <c r="E160" i="1"/>
  <c r="D160" i="1"/>
  <c r="K157" i="1"/>
  <c r="J157" i="1"/>
  <c r="I157" i="1"/>
  <c r="H157" i="1"/>
  <c r="G157" i="1"/>
  <c r="F157" i="1"/>
  <c r="E157" i="1"/>
  <c r="D157" i="1"/>
  <c r="K156" i="1"/>
  <c r="J156" i="1"/>
  <c r="I156" i="1"/>
  <c r="H156" i="1"/>
  <c r="G156" i="1"/>
  <c r="F156" i="1"/>
  <c r="E156" i="1"/>
  <c r="D156" i="1"/>
  <c r="K155" i="1"/>
  <c r="J155" i="1"/>
  <c r="I155" i="1"/>
  <c r="H155" i="1"/>
  <c r="G155" i="1" s="1"/>
  <c r="K154" i="1"/>
  <c r="J154" i="1"/>
  <c r="J153" i="1" s="1"/>
  <c r="I154" i="1"/>
  <c r="I153" i="1" s="1"/>
  <c r="H154" i="1"/>
  <c r="F153" i="1"/>
  <c r="E153" i="1"/>
  <c r="D153" i="1"/>
  <c r="G152" i="1"/>
  <c r="K151" i="1"/>
  <c r="J151" i="1"/>
  <c r="I151" i="1"/>
  <c r="I150" i="1" s="1"/>
  <c r="H151" i="1"/>
  <c r="K150" i="1"/>
  <c r="J150" i="1"/>
  <c r="F150" i="1"/>
  <c r="E150" i="1"/>
  <c r="D150" i="1"/>
  <c r="K143" i="1"/>
  <c r="J143" i="1"/>
  <c r="I143" i="1"/>
  <c r="H143" i="1"/>
  <c r="G143" i="1"/>
  <c r="F143" i="1"/>
  <c r="E143" i="1"/>
  <c r="D143" i="1"/>
  <c r="K136" i="1"/>
  <c r="J136" i="1"/>
  <c r="I136" i="1"/>
  <c r="H136" i="1"/>
  <c r="G136" i="1"/>
  <c r="F136" i="1"/>
  <c r="E136" i="1"/>
  <c r="D136" i="1"/>
  <c r="H126" i="1"/>
  <c r="I126" i="1" s="1"/>
  <c r="J126" i="1" s="1"/>
  <c r="K126" i="1" s="1"/>
  <c r="F126" i="1"/>
  <c r="H125" i="1"/>
  <c r="F125" i="1"/>
  <c r="H124" i="1"/>
  <c r="I124" i="1" s="1"/>
  <c r="J124" i="1" s="1"/>
  <c r="K124" i="1" s="1"/>
  <c r="F124" i="1"/>
  <c r="H123" i="1"/>
  <c r="F123" i="1"/>
  <c r="H122" i="1"/>
  <c r="F122" i="1"/>
  <c r="H121" i="1"/>
  <c r="I121" i="1" s="1"/>
  <c r="J121" i="1" s="1"/>
  <c r="K121" i="1" s="1"/>
  <c r="F121" i="1"/>
  <c r="H120" i="1"/>
  <c r="I120" i="1" s="1"/>
  <c r="J120" i="1" s="1"/>
  <c r="K120" i="1" s="1"/>
  <c r="F120" i="1"/>
  <c r="H118" i="1"/>
  <c r="F118" i="1"/>
  <c r="H117" i="1"/>
  <c r="F117" i="1"/>
  <c r="I116" i="1"/>
  <c r="H116" i="1"/>
  <c r="F116" i="1"/>
  <c r="H115" i="1"/>
  <c r="I115" i="1" s="1"/>
  <c r="J115" i="1" s="1"/>
  <c r="K115" i="1" s="1"/>
  <c r="F115" i="1"/>
  <c r="F114" i="1" s="1"/>
  <c r="E114" i="1"/>
  <c r="D114" i="1"/>
  <c r="G113" i="1"/>
  <c r="G112" i="1"/>
  <c r="K111" i="1"/>
  <c r="H110" i="1"/>
  <c r="F110" i="1"/>
  <c r="F109" i="1" s="1"/>
  <c r="E109" i="1"/>
  <c r="D109" i="1"/>
  <c r="H108" i="1"/>
  <c r="I108" i="1" s="1"/>
  <c r="J108" i="1" s="1"/>
  <c r="K108" i="1" s="1"/>
  <c r="F108" i="1"/>
  <c r="H107" i="1"/>
  <c r="F107" i="1"/>
  <c r="H106" i="1"/>
  <c r="F106" i="1"/>
  <c r="H105" i="1"/>
  <c r="I105" i="1" s="1"/>
  <c r="J105" i="1" s="1"/>
  <c r="K105" i="1" s="1"/>
  <c r="F105" i="1"/>
  <c r="H103" i="1"/>
  <c r="I103" i="1" s="1"/>
  <c r="J103" i="1" s="1"/>
  <c r="K103" i="1" s="1"/>
  <c r="F103" i="1"/>
  <c r="H102" i="1"/>
  <c r="F102" i="1"/>
  <c r="H101" i="1"/>
  <c r="F101" i="1"/>
  <c r="I100" i="1"/>
  <c r="J100" i="1" s="1"/>
  <c r="K100" i="1" s="1"/>
  <c r="H100" i="1"/>
  <c r="F100" i="1"/>
  <c r="H99" i="1"/>
  <c r="I99" i="1" s="1"/>
  <c r="J99" i="1" s="1"/>
  <c r="K99" i="1" s="1"/>
  <c r="F99" i="1"/>
  <c r="H98" i="1"/>
  <c r="I98" i="1" s="1"/>
  <c r="J98" i="1" s="1"/>
  <c r="K98" i="1" s="1"/>
  <c r="F98" i="1"/>
  <c r="H97" i="1"/>
  <c r="I97" i="1" s="1"/>
  <c r="J97" i="1" s="1"/>
  <c r="K97" i="1" s="1"/>
  <c r="F97" i="1"/>
  <c r="H96" i="1"/>
  <c r="F96" i="1"/>
  <c r="H95" i="1"/>
  <c r="I95" i="1" s="1"/>
  <c r="J95" i="1" s="1"/>
  <c r="F95" i="1"/>
  <c r="F94" i="1"/>
  <c r="E94" i="1"/>
  <c r="D94" i="1"/>
  <c r="F92" i="1"/>
  <c r="D92" i="1"/>
  <c r="K90" i="1"/>
  <c r="J90" i="1"/>
  <c r="I90" i="1"/>
  <c r="H90" i="1"/>
  <c r="G90" i="1"/>
  <c r="F90" i="1"/>
  <c r="E90" i="1"/>
  <c r="D90" i="1"/>
  <c r="H89" i="1"/>
  <c r="I89" i="1" s="1"/>
  <c r="J89" i="1" s="1"/>
  <c r="K89" i="1" s="1"/>
  <c r="F89" i="1"/>
  <c r="H88" i="1"/>
  <c r="F88" i="1"/>
  <c r="H87" i="1"/>
  <c r="I87" i="1" s="1"/>
  <c r="J87" i="1" s="1"/>
  <c r="K87" i="1" s="1"/>
  <c r="F87" i="1"/>
  <c r="H86" i="1"/>
  <c r="F86" i="1"/>
  <c r="H85" i="1"/>
  <c r="F85" i="1"/>
  <c r="E84" i="1"/>
  <c r="D84" i="1"/>
  <c r="H83" i="1"/>
  <c r="I83" i="1" s="1"/>
  <c r="J83" i="1" s="1"/>
  <c r="K83" i="1" s="1"/>
  <c r="F83" i="1"/>
  <c r="H82" i="1"/>
  <c r="I82" i="1" s="1"/>
  <c r="F82" i="1"/>
  <c r="H81" i="1"/>
  <c r="F81" i="1"/>
  <c r="H80" i="1"/>
  <c r="I80" i="1" s="1"/>
  <c r="F80" i="1"/>
  <c r="H79" i="1"/>
  <c r="F79" i="1"/>
  <c r="H78" i="1"/>
  <c r="I78" i="1" s="1"/>
  <c r="F78" i="1"/>
  <c r="H77" i="1"/>
  <c r="I77" i="1" s="1"/>
  <c r="F77" i="1"/>
  <c r="E76" i="1"/>
  <c r="D76" i="1"/>
  <c r="J75" i="1"/>
  <c r="K75" i="1" s="1"/>
  <c r="G74" i="1"/>
  <c r="G73" i="1"/>
  <c r="I72" i="1"/>
  <c r="J72" i="1" s="1"/>
  <c r="G70" i="1"/>
  <c r="G68" i="1"/>
  <c r="G67" i="1"/>
  <c r="H66" i="1"/>
  <c r="H181" i="1" s="1"/>
  <c r="H179" i="1" s="1"/>
  <c r="F66" i="1"/>
  <c r="F181" i="1" s="1"/>
  <c r="H65" i="1"/>
  <c r="I65" i="1" s="1"/>
  <c r="J65" i="1" s="1"/>
  <c r="K65" i="1" s="1"/>
  <c r="F65" i="1"/>
  <c r="H64" i="1"/>
  <c r="I64" i="1" s="1"/>
  <c r="F64" i="1"/>
  <c r="H63" i="1"/>
  <c r="F63" i="1"/>
  <c r="H62" i="1"/>
  <c r="I62" i="1" s="1"/>
  <c r="F62" i="1"/>
  <c r="H61" i="1"/>
  <c r="I61" i="1" s="1"/>
  <c r="J61" i="1" s="1"/>
  <c r="K61" i="1" s="1"/>
  <c r="F61" i="1"/>
  <c r="H60" i="1"/>
  <c r="I60" i="1" s="1"/>
  <c r="F60" i="1"/>
  <c r="H59" i="1"/>
  <c r="F59" i="1"/>
  <c r="H58" i="1"/>
  <c r="I58" i="1" s="1"/>
  <c r="F58" i="1"/>
  <c r="H57" i="1"/>
  <c r="F57" i="1"/>
  <c r="H56" i="1"/>
  <c r="I56" i="1" s="1"/>
  <c r="F56" i="1"/>
  <c r="K55" i="1"/>
  <c r="J55" i="1"/>
  <c r="I55" i="1"/>
  <c r="H55" i="1"/>
  <c r="G54" i="1"/>
  <c r="F53" i="1"/>
  <c r="K52" i="1"/>
  <c r="F52" i="1"/>
  <c r="H51" i="1"/>
  <c r="I51" i="1" s="1"/>
  <c r="J51" i="1" s="1"/>
  <c r="F51" i="1"/>
  <c r="H50" i="1"/>
  <c r="I50" i="1" s="1"/>
  <c r="F50" i="1"/>
  <c r="H49" i="1"/>
  <c r="I49" i="1" s="1"/>
  <c r="F49" i="1"/>
  <c r="H48" i="1"/>
  <c r="I48" i="1" s="1"/>
  <c r="F48" i="1"/>
  <c r="H47" i="1"/>
  <c r="I47" i="1" s="1"/>
  <c r="F47" i="1"/>
  <c r="H46" i="1"/>
  <c r="I46" i="1" s="1"/>
  <c r="J46" i="1" s="1"/>
  <c r="K46" i="1" s="1"/>
  <c r="D45" i="1"/>
  <c r="G43" i="1"/>
  <c r="G42" i="1"/>
  <c r="I41" i="1"/>
  <c r="J41" i="1" s="1"/>
  <c r="G41" i="1" s="1"/>
  <c r="K40" i="1"/>
  <c r="J40" i="1"/>
  <c r="I40" i="1"/>
  <c r="H40" i="1"/>
  <c r="G40" i="1"/>
  <c r="G39" i="1"/>
  <c r="K38" i="1"/>
  <c r="K255" i="1" s="1"/>
  <c r="K260" i="1" s="1"/>
  <c r="J38" i="1"/>
  <c r="J255" i="1" s="1"/>
  <c r="G38" i="1"/>
  <c r="G37" i="1"/>
  <c r="K36" i="1"/>
  <c r="J36" i="1"/>
  <c r="J254" i="1" s="1"/>
  <c r="J259" i="1" s="1"/>
  <c r="I36" i="1"/>
  <c r="I254" i="1" s="1"/>
  <c r="I259" i="1" s="1"/>
  <c r="H36" i="1"/>
  <c r="G35" i="1"/>
  <c r="G182" i="1" s="1"/>
  <c r="G34" i="1"/>
  <c r="I33" i="1"/>
  <c r="G33" i="1" s="1"/>
  <c r="J32" i="1"/>
  <c r="G30" i="1"/>
  <c r="G180" i="1" s="1"/>
  <c r="F29" i="1"/>
  <c r="E29" i="1"/>
  <c r="D29" i="1"/>
  <c r="G28" i="1"/>
  <c r="G27" i="1" s="1"/>
  <c r="K27" i="1"/>
  <c r="J27" i="1"/>
  <c r="I27" i="1"/>
  <c r="H27" i="1"/>
  <c r="F27" i="1"/>
  <c r="E27" i="1"/>
  <c r="D27" i="1"/>
  <c r="D130" i="1" s="1"/>
  <c r="F26" i="1"/>
  <c r="F25" i="1"/>
  <c r="F24" i="1"/>
  <c r="K23" i="1"/>
  <c r="J23" i="1"/>
  <c r="J211" i="1" s="1"/>
  <c r="J210" i="1" s="1"/>
  <c r="G252" i="1" l="1"/>
  <c r="H153" i="1"/>
  <c r="D179" i="1"/>
  <c r="G250" i="1"/>
  <c r="H84" i="1"/>
  <c r="F76" i="1"/>
  <c r="I85" i="1"/>
  <c r="J85" i="1" s="1"/>
  <c r="G75" i="1"/>
  <c r="F44" i="1"/>
  <c r="J246" i="1"/>
  <c r="F45" i="1"/>
  <c r="F131" i="1" s="1"/>
  <c r="F179" i="1"/>
  <c r="E163" i="1"/>
  <c r="E130" i="1"/>
  <c r="D185" i="1"/>
  <c r="D186" i="1" s="1"/>
  <c r="G87" i="1"/>
  <c r="G103" i="1"/>
  <c r="F23" i="1"/>
  <c r="G108" i="1"/>
  <c r="G126" i="1"/>
  <c r="G23" i="1"/>
  <c r="J77" i="1"/>
  <c r="J48" i="1"/>
  <c r="K48" i="1" s="1"/>
  <c r="J50" i="1"/>
  <c r="K50" i="1" s="1"/>
  <c r="H184" i="1"/>
  <c r="H23" i="1"/>
  <c r="H211" i="1" s="1"/>
  <c r="J49" i="1"/>
  <c r="K49" i="1" s="1"/>
  <c r="K51" i="1"/>
  <c r="G51" i="1" s="1"/>
  <c r="J56" i="1"/>
  <c r="K56" i="1" s="1"/>
  <c r="J58" i="1"/>
  <c r="K58" i="1" s="1"/>
  <c r="I59" i="1"/>
  <c r="J59" i="1" s="1"/>
  <c r="K59" i="1" s="1"/>
  <c r="J60" i="1"/>
  <c r="K60" i="1" s="1"/>
  <c r="J62" i="1"/>
  <c r="K62" i="1" s="1"/>
  <c r="I63" i="1"/>
  <c r="J63" i="1" s="1"/>
  <c r="K63" i="1" s="1"/>
  <c r="J64" i="1"/>
  <c r="K64" i="1" s="1"/>
  <c r="G69" i="1"/>
  <c r="J78" i="1"/>
  <c r="K78" i="1" s="1"/>
  <c r="I79" i="1"/>
  <c r="J79" i="1" s="1"/>
  <c r="K79" i="1" s="1"/>
  <c r="J80" i="1"/>
  <c r="K80" i="1" s="1"/>
  <c r="I81" i="1"/>
  <c r="J82" i="1"/>
  <c r="K82" i="1" s="1"/>
  <c r="G89" i="1"/>
  <c r="J93" i="1"/>
  <c r="J92" i="1" s="1"/>
  <c r="K211" i="1"/>
  <c r="K210" i="1" s="1"/>
  <c r="G111" i="1"/>
  <c r="J116" i="1"/>
  <c r="K116" i="1" s="1"/>
  <c r="I118" i="1"/>
  <c r="J118" i="1" s="1"/>
  <c r="K118" i="1" s="1"/>
  <c r="I123" i="1"/>
  <c r="J123" i="1" s="1"/>
  <c r="K123" i="1" s="1"/>
  <c r="I93" i="1"/>
  <c r="I92" i="1" s="1"/>
  <c r="I102" i="1"/>
  <c r="J102" i="1" s="1"/>
  <c r="K102" i="1" s="1"/>
  <c r="I110" i="1"/>
  <c r="D131" i="1"/>
  <c r="I57" i="1"/>
  <c r="J57" i="1" s="1"/>
  <c r="K57" i="1" s="1"/>
  <c r="I23" i="1"/>
  <c r="I211" i="1" s="1"/>
  <c r="I210" i="1" s="1"/>
  <c r="E131" i="1"/>
  <c r="E185" i="1"/>
  <c r="E186" i="1" s="1"/>
  <c r="I29" i="1"/>
  <c r="G36" i="1"/>
  <c r="K254" i="1"/>
  <c r="K259" i="1" s="1"/>
  <c r="D44" i="1"/>
  <c r="D104" i="1" s="1"/>
  <c r="D119" i="1" s="1"/>
  <c r="D127" i="1" s="1"/>
  <c r="D128" i="1" s="1"/>
  <c r="I44" i="1"/>
  <c r="G46" i="1"/>
  <c r="J47" i="1"/>
  <c r="H253" i="1"/>
  <c r="G55" i="1"/>
  <c r="G183" i="1" s="1"/>
  <c r="H183" i="1"/>
  <c r="F84" i="1"/>
  <c r="I86" i="1"/>
  <c r="I101" i="1"/>
  <c r="J101" i="1" s="1"/>
  <c r="K101" i="1" s="1"/>
  <c r="I106" i="1"/>
  <c r="J106" i="1" s="1"/>
  <c r="K106" i="1" s="1"/>
  <c r="H109" i="1"/>
  <c r="I163" i="1"/>
  <c r="G61" i="1"/>
  <c r="G65" i="1"/>
  <c r="H76" i="1"/>
  <c r="G83" i="1"/>
  <c r="K95" i="1"/>
  <c r="G95" i="1" s="1"/>
  <c r="I107" i="1"/>
  <c r="J107" i="1" s="1"/>
  <c r="K107" i="1" s="1"/>
  <c r="K32" i="1"/>
  <c r="G32" i="1" s="1"/>
  <c r="G255" i="1"/>
  <c r="J260" i="1"/>
  <c r="H44" i="1"/>
  <c r="J29" i="1"/>
  <c r="H254" i="1"/>
  <c r="H93" i="1"/>
  <c r="E44" i="1"/>
  <c r="E104" i="1" s="1"/>
  <c r="E119" i="1" s="1"/>
  <c r="E127" i="1" s="1"/>
  <c r="J44" i="1"/>
  <c r="H45" i="1"/>
  <c r="H185" i="1" s="1"/>
  <c r="I253" i="1"/>
  <c r="I183" i="1"/>
  <c r="G72" i="1"/>
  <c r="K85" i="1"/>
  <c r="I88" i="1"/>
  <c r="J88" i="1" s="1"/>
  <c r="K88" i="1" s="1"/>
  <c r="I117" i="1"/>
  <c r="J117" i="1" s="1"/>
  <c r="K117" i="1" s="1"/>
  <c r="K114" i="1" s="1"/>
  <c r="I122" i="1"/>
  <c r="J122" i="1" s="1"/>
  <c r="K122" i="1" s="1"/>
  <c r="G124" i="1"/>
  <c r="G97" i="1"/>
  <c r="G154" i="1"/>
  <c r="G153" i="1" s="1"/>
  <c r="K153" i="1"/>
  <c r="K163" i="1" s="1"/>
  <c r="F163" i="1"/>
  <c r="J163" i="1"/>
  <c r="G260" i="1"/>
  <c r="J253" i="1"/>
  <c r="J183" i="1"/>
  <c r="F184" i="1"/>
  <c r="I96" i="1"/>
  <c r="G98" i="1"/>
  <c r="G99" i="1"/>
  <c r="H114" i="1"/>
  <c r="G115" i="1"/>
  <c r="G120" i="1"/>
  <c r="I125" i="1"/>
  <c r="J125" i="1" s="1"/>
  <c r="K125" i="1" s="1"/>
  <c r="K183" i="1"/>
  <c r="K253" i="1"/>
  <c r="K258" i="1" s="1"/>
  <c r="K256" i="1" s="1"/>
  <c r="I66" i="1"/>
  <c r="H94" i="1"/>
  <c r="G100" i="1"/>
  <c r="G105" i="1"/>
  <c r="G116" i="1"/>
  <c r="G121" i="1"/>
  <c r="G151" i="1"/>
  <c r="G150" i="1" s="1"/>
  <c r="D163" i="1"/>
  <c r="G248" i="1"/>
  <c r="G246" i="1" s="1"/>
  <c r="H246" i="1"/>
  <c r="H150" i="1"/>
  <c r="H163" i="1" s="1"/>
  <c r="H251" i="1"/>
  <c r="H257" i="1"/>
  <c r="F104" i="1" l="1"/>
  <c r="F119" i="1" s="1"/>
  <c r="F127" i="1" s="1"/>
  <c r="K251" i="1"/>
  <c r="G163" i="1"/>
  <c r="G57" i="1"/>
  <c r="G80" i="1"/>
  <c r="G60" i="1"/>
  <c r="G107" i="1"/>
  <c r="H131" i="1"/>
  <c r="G59" i="1"/>
  <c r="H186" i="1"/>
  <c r="F141" i="1"/>
  <c r="F129" i="1"/>
  <c r="F128" i="1"/>
  <c r="K77" i="1"/>
  <c r="G77" i="1" s="1"/>
  <c r="G257" i="1"/>
  <c r="J251" i="1"/>
  <c r="J258" i="1"/>
  <c r="J256" i="1" s="1"/>
  <c r="G117" i="1"/>
  <c r="E141" i="1"/>
  <c r="E129" i="1"/>
  <c r="E128" i="1"/>
  <c r="G101" i="1"/>
  <c r="F130" i="1"/>
  <c r="G102" i="1"/>
  <c r="G118" i="1"/>
  <c r="G211" i="1"/>
  <c r="G210" i="1" s="1"/>
  <c r="H210" i="1"/>
  <c r="G78" i="1"/>
  <c r="I76" i="1"/>
  <c r="G58" i="1"/>
  <c r="H92" i="1"/>
  <c r="H130" i="1" s="1"/>
  <c r="H258" i="1"/>
  <c r="G253" i="1"/>
  <c r="D141" i="1"/>
  <c r="D129" i="1"/>
  <c r="I109" i="1"/>
  <c r="J110" i="1"/>
  <c r="I184" i="1"/>
  <c r="J81" i="1"/>
  <c r="G79" i="1"/>
  <c r="G48" i="1"/>
  <c r="G64" i="1"/>
  <c r="G56" i="1"/>
  <c r="G29" i="1"/>
  <c r="K93" i="1"/>
  <c r="K92" i="1" s="1"/>
  <c r="K29" i="1"/>
  <c r="J86" i="1"/>
  <c r="I84" i="1"/>
  <c r="I181" i="1"/>
  <c r="I179" i="1" s="1"/>
  <c r="J66" i="1"/>
  <c r="J45" i="1" s="1"/>
  <c r="J96" i="1"/>
  <c r="I94" i="1"/>
  <c r="I258" i="1"/>
  <c r="I256" i="1" s="1"/>
  <c r="I251" i="1"/>
  <c r="G125" i="1"/>
  <c r="G122" i="1"/>
  <c r="J114" i="1"/>
  <c r="G85" i="1"/>
  <c r="H259" i="1"/>
  <c r="G259" i="1" s="1"/>
  <c r="G254" i="1"/>
  <c r="F185" i="1"/>
  <c r="F186" i="1" s="1"/>
  <c r="G106" i="1"/>
  <c r="G88" i="1"/>
  <c r="K47" i="1"/>
  <c r="G123" i="1"/>
  <c r="I114" i="1"/>
  <c r="G63" i="1"/>
  <c r="G82" i="1"/>
  <c r="G50" i="1"/>
  <c r="I45" i="1"/>
  <c r="G62" i="1"/>
  <c r="G49" i="1"/>
  <c r="G114" i="1" l="1"/>
  <c r="H104" i="1"/>
  <c r="H119" i="1" s="1"/>
  <c r="H127" i="1" s="1"/>
  <c r="H129" i="1" s="1"/>
  <c r="I104" i="1"/>
  <c r="I119" i="1" s="1"/>
  <c r="I127" i="1" s="1"/>
  <c r="I141" i="1" s="1"/>
  <c r="J184" i="1"/>
  <c r="K81" i="1"/>
  <c r="K184" i="1" s="1"/>
  <c r="G258" i="1"/>
  <c r="G256" i="1"/>
  <c r="K96" i="1"/>
  <c r="J94" i="1"/>
  <c r="I130" i="1"/>
  <c r="I185" i="1"/>
  <c r="I186" i="1" s="1"/>
  <c r="J76" i="1"/>
  <c r="G81" i="1"/>
  <c r="G184" i="1" s="1"/>
  <c r="K66" i="1"/>
  <c r="K45" i="1" s="1"/>
  <c r="J181" i="1"/>
  <c r="J179" i="1" s="1"/>
  <c r="K86" i="1"/>
  <c r="K84" i="1" s="1"/>
  <c r="J84" i="1"/>
  <c r="G44" i="1"/>
  <c r="K110" i="1"/>
  <c r="J109" i="1"/>
  <c r="G93" i="1"/>
  <c r="G92" i="1" s="1"/>
  <c r="I131" i="1"/>
  <c r="K76" i="1"/>
  <c r="K44" i="1"/>
  <c r="G251" i="1"/>
  <c r="H256" i="1"/>
  <c r="G47" i="1"/>
  <c r="J185" i="1" l="1"/>
  <c r="J186" i="1" s="1"/>
  <c r="I128" i="1"/>
  <c r="I129" i="1"/>
  <c r="J131" i="1"/>
  <c r="H141" i="1"/>
  <c r="H128" i="1"/>
  <c r="K109" i="1"/>
  <c r="K130" i="1" s="1"/>
  <c r="G110" i="1"/>
  <c r="G109" i="1" s="1"/>
  <c r="J130" i="1"/>
  <c r="J104" i="1"/>
  <c r="J119" i="1" s="1"/>
  <c r="J127" i="1" s="1"/>
  <c r="G96" i="1"/>
  <c r="G94" i="1" s="1"/>
  <c r="K94" i="1"/>
  <c r="K131" i="1" s="1"/>
  <c r="G76" i="1"/>
  <c r="G66" i="1"/>
  <c r="G181" i="1" s="1"/>
  <c r="G179" i="1" s="1"/>
  <c r="K181" i="1"/>
  <c r="K179" i="1" s="1"/>
  <c r="K185" i="1" s="1"/>
  <c r="G86" i="1"/>
  <c r="G84" i="1" s="1"/>
  <c r="G130" i="1" s="1"/>
  <c r="G45" i="1" l="1"/>
  <c r="G104" i="1" s="1"/>
  <c r="G119" i="1" s="1"/>
  <c r="G127" i="1" s="1"/>
  <c r="K104" i="1"/>
  <c r="K119" i="1" s="1"/>
  <c r="K127" i="1" s="1"/>
  <c r="K186" i="1"/>
  <c r="J141" i="1"/>
  <c r="J129" i="1"/>
  <c r="J128" i="1"/>
  <c r="G141" i="1" l="1"/>
  <c r="G129" i="1"/>
  <c r="G128" i="1"/>
  <c r="K141" i="1"/>
  <c r="K129" i="1"/>
  <c r="K128" i="1"/>
  <c r="G131" i="1"/>
  <c r="G185" i="1"/>
  <c r="G186" i="1" s="1"/>
</calcChain>
</file>

<file path=xl/sharedStrings.xml><?xml version="1.0" encoding="utf-8"?>
<sst xmlns="http://schemas.openxmlformats.org/spreadsheetml/2006/main" count="458" uniqueCount="424">
  <si>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</si>
  <si>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</si>
  <si>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</si>
  <si>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</si>
  <si>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</si>
  <si>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</si>
  <si>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"____"___________________202___ р. № _____</t>
  </si>
  <si>
    <t>Підприємство</t>
  </si>
  <si>
    <t>КНП БЦСППД БМР</t>
  </si>
  <si>
    <t>за ЄДРПОУ</t>
  </si>
  <si>
    <t>Територія</t>
  </si>
  <si>
    <t>Київська</t>
  </si>
  <si>
    <t>за КОАТУУ</t>
  </si>
  <si>
    <t>UA32080070010087821</t>
  </si>
  <si>
    <t>Організаційно-правова форма господарювання</t>
  </si>
  <si>
    <t>Комунальна</t>
  </si>
  <si>
    <t>за КОПФГ</t>
  </si>
  <si>
    <t>Вид економічної діяльності</t>
  </si>
  <si>
    <t>Надання соціальних послуг населенню</t>
  </si>
  <si>
    <t>за КВЕД</t>
  </si>
  <si>
    <t>81.10</t>
  </si>
  <si>
    <t>Орган державного управління</t>
  </si>
  <si>
    <t>Середня кількість працівників</t>
  </si>
  <si>
    <t>Прізвище та ініціали керівника</t>
  </si>
  <si>
    <t>Ренчка О.О</t>
  </si>
  <si>
    <t>Адреса, телефон</t>
  </si>
  <si>
    <t>м.Буча, вул.Енергетиків,19;</t>
  </si>
  <si>
    <t xml:space="preserve"> на 2025 рік</t>
  </si>
  <si>
    <t>Основні фінансові показники підприємства</t>
  </si>
  <si>
    <t>Код рядка</t>
  </si>
  <si>
    <t>Факт минулого року (2023)</t>
  </si>
  <si>
    <t>План поточного 2024року</t>
  </si>
  <si>
    <t>Прогнозні показники поточного року (2024)</t>
  </si>
  <si>
    <t>Плановий рік, усього  2025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</si>
  <si>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</si>
  <si>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</si>
  <si>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</si>
  <si>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</si>
  <si>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</si>
  <si>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</si>
  <si>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rFont val="Times New Roman"/>
        <family val="1"/>
        <charset val="204"/>
      </rPr>
      <t>(розшифрування за найменуваннями видів діяльості за КВЕД)</t>
    </r>
  </si>
  <si>
    <t>надання соціальних послуг КВЕД 88.10 "Надання соцільної допомоги без забезпечення проживання для осіб похилого віку та інвалідів"</t>
  </si>
  <si>
    <t>5/1</t>
  </si>
  <si>
    <t>Собівартість реалізованої продукції (товарів, робіт та послуг), у тому числі:</t>
  </si>
  <si>
    <t>витрати на основні засоби</t>
  </si>
  <si>
    <t>6/1</t>
  </si>
  <si>
    <t xml:space="preserve">витрати на проїзні квитки </t>
  </si>
  <si>
    <t>6/2</t>
  </si>
  <si>
    <t>витрати на електроенергію</t>
  </si>
  <si>
    <t>6/3</t>
  </si>
  <si>
    <t>комунальні витрати</t>
  </si>
  <si>
    <t>6/4</t>
  </si>
  <si>
    <t>витрати на висвітлення інформації у інформаційному просторі</t>
  </si>
  <si>
    <t>6/5</t>
  </si>
  <si>
    <t>витрати на оплату праці</t>
  </si>
  <si>
    <t>6/6</t>
  </si>
  <si>
    <t>відрахування на соціальні заходи</t>
  </si>
  <si>
    <t>6/7</t>
  </si>
  <si>
    <t>витрати на оплату праці (життєстійкість)</t>
  </si>
  <si>
    <t>6/8</t>
  </si>
  <si>
    <t>відрахування на соціальні заходи(життєстійкість)</t>
  </si>
  <si>
    <t>6/9</t>
  </si>
  <si>
    <t>витрати на оплату праці (Помічник ветерана)</t>
  </si>
  <si>
    <t>6/10</t>
  </si>
  <si>
    <t>відрахування на соціальні заходи(Помічник ветерана)</t>
  </si>
  <si>
    <t>6/11</t>
  </si>
  <si>
    <t>витрати, що здійснюються для підтримання копютерної техніки(проведення ремонту, обслуговування тощо)</t>
  </si>
  <si>
    <t>6/12</t>
  </si>
  <si>
    <t>Витрати на програмне забезпечення та банківські послуги</t>
  </si>
  <si>
    <t>6/13</t>
  </si>
  <si>
    <t>інші витрати (витрати  на матеріали та товари за надання послуги життєстійкість)</t>
  </si>
  <si>
    <t>6/14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</si>
  <si>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</si>
  <si>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</si>
  <si>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</si>
  <si>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</si>
  <si>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</si>
  <si>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</si>
  <si>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</si>
  <si>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</si>
  <si>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</si>
  <si>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</si>
  <si>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</si>
  <si>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</si>
  <si>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</si>
  <si>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проїзні квитки</t>
  </si>
  <si>
    <t>8/6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</si>
  <si>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</si>
  <si>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</si>
  <si>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</si>
  <si>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</si>
  <si>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</si>
  <si>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</si>
  <si>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</si>
  <si>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</si>
  <si>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</si>
  <si>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</si>
  <si>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</si>
  <si>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</si>
  <si>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</si>
  <si>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</si>
  <si>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</si>
  <si>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</si>
  <si>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</si>
  <si>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</si>
  <si>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</si>
  <si>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</si>
  <si>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</si>
  <si>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</si>
  <si>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</si>
  <si>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витрати на паливо</t>
  </si>
  <si>
    <t>8/19</t>
  </si>
  <si>
    <t>8/20</t>
  </si>
  <si>
    <t>8/21</t>
  </si>
  <si>
    <t>інші адміністративні витрати, у тому числі:</t>
  </si>
  <si>
    <t>8/22</t>
  </si>
  <si>
    <t>витрати на придбання основних засобів</t>
  </si>
  <si>
    <t>8/22/1</t>
  </si>
  <si>
    <t>послуги банку</t>
  </si>
  <si>
    <t>8/22/2</t>
  </si>
  <si>
    <t>обслуговування офісної техніки</t>
  </si>
  <si>
    <t>8/22/3</t>
  </si>
  <si>
    <t>витрати за програмне забезпечення</t>
  </si>
  <si>
    <t>8/22/4</t>
  </si>
  <si>
    <t>канцтовари</t>
  </si>
  <si>
    <t>8/22/5</t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</si>
  <si>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</si>
  <si>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</si>
  <si>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</si>
  <si>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</si>
  <si>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</si>
  <si>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</si>
  <si>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</si>
  <si>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</si>
  <si>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</si>
  <si>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</si>
  <si>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</si>
  <si>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</si>
  <si>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</si>
  <si>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</si>
  <si>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</si>
  <si>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</si>
  <si>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</si>
  <si>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</si>
  <si>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</si>
  <si>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</si>
  <si>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</si>
  <si>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</si>
  <si>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</si>
  <si>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</si>
  <si>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</si>
  <si>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</si>
  <si>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</si>
  <si>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</si>
  <si>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>11/1</t>
  </si>
  <si>
    <t>Дохід з місцевого бюджету за цільовими програмами, у т.ч.:</t>
  </si>
  <si>
    <t>12</t>
  </si>
  <si>
    <t xml:space="preserve">Місцева цільова програма "Розвиток соціальних послуг" 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</si>
  <si>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</si>
  <si>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</si>
  <si>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</si>
  <si>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</si>
  <si>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</si>
  <si>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</si>
  <si>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</si>
  <si>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</si>
  <si>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</si>
  <si>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</si>
  <si>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</si>
  <si>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</si>
  <si>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</si>
  <si>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</si>
  <si>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</si>
  <si>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</si>
  <si>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</si>
  <si>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</si>
  <si>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</si>
  <si>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</si>
  <si>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</si>
  <si>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</si>
  <si>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</si>
  <si>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</si>
  <si>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</si>
  <si>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</si>
  <si>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</si>
  <si>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</si>
  <si>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</si>
  <si>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</si>
  <si>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</si>
  <si>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</si>
  <si>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</si>
  <si>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компенсація витрат на оплату праці за працевлаштування внутрішньо переміщених осіб(з-но Постанови КМУ від 20.03.22р.№331)</t>
  </si>
  <si>
    <t>19/2</t>
  </si>
  <si>
    <t>соцпослуга з формування життєстійкості(з-но договору від 15.04.24р.№47)</t>
  </si>
  <si>
    <t>19/3</t>
  </si>
  <si>
    <t>компенсація витрат на оплату праці помічника ветерану в системі переходу від військової служби до цивільного життя(з-но Постанови КМУ від 02.08.24р.№868)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</si>
  <si>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</si>
  <si>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</si>
  <si>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</si>
  <si>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</si>
  <si>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</si>
  <si>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</si>
  <si>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</si>
  <si>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</si>
  <si>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інші витрати (розшифрувати)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</si>
  <si>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</si>
  <si>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</si>
  <si>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</si>
  <si>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</si>
  <si>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</si>
  <si>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</si>
  <si>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</si>
  <si>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</si>
  <si>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</si>
  <si>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</si>
  <si>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</si>
  <si>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</si>
  <si>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</si>
  <si>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</si>
  <si>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</si>
  <si>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</si>
  <si>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</si>
  <si>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</si>
  <si>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</si>
  <si>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</si>
  <si>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</si>
  <si>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</si>
  <si>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</si>
  <si>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</si>
  <si>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</si>
  <si>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</si>
  <si>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</si>
  <si>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</si>
  <si>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</si>
  <si>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</si>
  <si>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</si>
  <si>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</si>
  <si>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</si>
  <si>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</si>
  <si>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</si>
  <si>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</si>
  <si>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</si>
  <si>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</si>
  <si>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</si>
  <si>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</si>
  <si>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</si>
  <si>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</si>
  <si>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</si>
  <si>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</si>
  <si>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</si>
  <si>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</si>
  <si>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</si>
  <si>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</si>
  <si>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</si>
  <si>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</si>
  <si>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</si>
  <si>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</si>
  <si>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</si>
  <si>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</si>
  <si>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rFont val="Times New Roman"/>
        <family val="1"/>
        <charset val="204"/>
      </rPr>
      <t>розшифрувати</t>
    </r>
    <r>
      <rPr>
        <b/>
        <sz val="12"/>
        <rFont val="Times New Roman"/>
        <family val="1"/>
        <charset val="204"/>
      </rPr>
      <t>)</t>
    </r>
  </si>
  <si>
    <t>ПДФО штатні працівники</t>
  </si>
  <si>
    <t>35/1</t>
  </si>
  <si>
    <t>ПДФО наймані працівники (ЦПХ)</t>
  </si>
  <si>
    <t>35/2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</si>
  <si>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</si>
  <si>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</si>
  <si>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</si>
  <si>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</si>
  <si>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</si>
  <si>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</si>
  <si>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</si>
  <si>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</si>
  <si>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</si>
  <si>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</si>
  <si>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</si>
  <si>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</si>
  <si>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</si>
  <si>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</si>
  <si>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</si>
  <si>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</si>
  <si>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</si>
  <si>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</si>
  <si>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</si>
  <si>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</si>
  <si>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</si>
  <si>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</si>
  <si>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</si>
  <si>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</si>
  <si>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</si>
  <si>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</si>
  <si>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</si>
  <si>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</si>
  <si>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</si>
  <si>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</si>
  <si>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</si>
  <si>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</si>
  <si>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</si>
  <si>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</si>
  <si>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</si>
  <si>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</si>
  <si>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</si>
  <si>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</si>
  <si>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</si>
  <si>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</si>
  <si>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</si>
  <si>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</si>
  <si>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</si>
  <si>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</si>
  <si>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</si>
  <si>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</si>
  <si>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</si>
  <si>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</si>
  <si>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</si>
  <si>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</si>
  <si>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</si>
  <si>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</si>
  <si>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</si>
  <si>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</si>
  <si>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</si>
  <si>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</si>
  <si>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</si>
  <si>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</si>
  <si>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</si>
  <si>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</si>
  <si>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</si>
  <si>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</si>
  <si>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</si>
  <si>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</si>
  <si>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</si>
  <si>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</si>
  <si>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</si>
  <si>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</si>
  <si>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</si>
  <si>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</si>
  <si>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</si>
  <si>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</si>
  <si>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</si>
  <si>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</si>
  <si>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</si>
  <si>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</si>
  <si>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</si>
  <si>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</si>
  <si>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</si>
  <si>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</si>
  <si>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</si>
  <si>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</si>
  <si>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</si>
  <si>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</si>
  <si>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</si>
  <si>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</si>
  <si>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</si>
  <si>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</si>
  <si>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</si>
  <si>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</si>
  <si>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</si>
  <si>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</si>
  <si>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</si>
  <si>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</si>
  <si>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</si>
  <si>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</si>
  <si>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</si>
  <si>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</si>
  <si>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</si>
  <si>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</si>
  <si>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</si>
  <si>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</si>
  <si>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</si>
  <si>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</si>
  <si>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</si>
  <si>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</si>
  <si>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</si>
  <si>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</si>
  <si>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</si>
  <si>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</si>
  <si>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</si>
  <si>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</si>
  <si>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</si>
  <si>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</si>
  <si>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</si>
  <si>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</si>
  <si>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</si>
  <si>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</si>
  <si>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</si>
  <si>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</si>
  <si>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</si>
  <si>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</si>
  <si>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</si>
  <si>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</si>
  <si>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</si>
  <si>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</si>
  <si>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</si>
  <si>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</si>
  <si>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</si>
  <si>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</si>
  <si>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</si>
  <si>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</si>
  <si>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наймані працівники (ЦПХ)</t>
  </si>
  <si>
    <t>69/4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</si>
  <si>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</si>
  <si>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</si>
  <si>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</si>
  <si>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</si>
  <si>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</si>
  <si>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</si>
  <si>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</si>
  <si>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</si>
  <si>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71/4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</si>
  <si>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</si>
  <si>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</si>
  <si>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</si>
  <si>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</si>
  <si>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72/4</t>
  </si>
  <si>
    <t>Заборгованість по заробітній платі,  у тому числі:</t>
  </si>
  <si>
    <t>73/1</t>
  </si>
  <si>
    <t>73/2</t>
  </si>
  <si>
    <t>73/3</t>
  </si>
  <si>
    <t>Директор</t>
  </si>
  <si>
    <t>_____________________</t>
  </si>
  <si>
    <t>Олена РЕНЧКА</t>
  </si>
  <si>
    <t>(підпис)</t>
  </si>
  <si>
    <t>Бухгалтер</t>
  </si>
  <si>
    <t>Юлія ГАСІЙ</t>
  </si>
  <si>
    <t xml:space="preserve">ФІНАНСОВИЙ ПЛАН  ПІДПРИЄМСТВА 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</si>
  <si>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(траспортні квитки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</si>
</sst>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_(* #,##0_);_(* \(#,##0\);_(* &quot;-&quot;_);_(@_)"/>
    <numFmt numFmtId="167" formatCode="#,##0.0;[Red]#,##0.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 applyFill="1" applyAlignment="1">
      <alignment horizontal="left" vertical="center"/>
    </xf>
    <xf numFmtId="3" fontId="6" fillId="0" borderId="0" xfId="0" applyNumberFormat="1" applyFont="1" applyFill="1" applyAlignment="1">
      <alignment horizontal="left" vertical="center"/>
    </xf>
    <xf numFmtId="3" fontId="7" fillId="0" borderId="0" xfId="0" applyNumberFormat="1" applyFont="1" applyFill="1" applyAlignment="1">
      <alignment horizontal="left" vertical="center"/>
    </xf>
    <xf numFmtId="3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0" fillId="0" borderId="0" xfId="0" applyBorder="1" applyAlignment="1">
      <alignment vertical="center" wrapText="1"/>
    </xf>
    <xf numFmtId="3" fontId="0" fillId="0" borderId="0" xfId="0" applyNumberFormat="1" applyBorder="1" applyAlignment="1">
      <alignment vertical="center" wrapText="1"/>
    </xf>
    <xf numFmtId="3" fontId="1" fillId="0" borderId="0" xfId="0" applyNumberFormat="1" applyFon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9" fontId="0" fillId="0" borderId="0" xfId="0" applyNumberFormat="1"/>
    <xf numFmtId="0" fontId="8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0" fontId="10" fillId="0" borderId="0" xfId="0" applyFont="1"/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/>
    <xf numFmtId="164" fontId="8" fillId="0" borderId="1" xfId="0" applyNumberFormat="1" applyFont="1" applyBorder="1" applyAlignment="1">
      <alignment vertical="center" wrapText="1"/>
    </xf>
    <xf numFmtId="165" fontId="8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Font="1" applyBorder="1"/>
    <xf numFmtId="0" fontId="5" fillId="0" borderId="1" xfId="0" applyNumberFormat="1" applyFont="1" applyBorder="1"/>
    <xf numFmtId="164" fontId="5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3" fontId="11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/>
    <xf numFmtId="0" fontId="1" fillId="0" borderId="0" xfId="0" applyFont="1"/>
    <xf numFmtId="164" fontId="8" fillId="0" borderId="1" xfId="0" applyNumberFormat="1" applyFont="1" applyBorder="1"/>
    <xf numFmtId="3" fontId="0" fillId="0" borderId="0" xfId="0" applyNumberFormat="1"/>
    <xf numFmtId="49" fontId="11" fillId="0" borderId="1" xfId="0" applyNumberFormat="1" applyFont="1" applyBorder="1" applyAlignment="1">
      <alignment horizontal="right" vertical="center" wrapText="1"/>
    </xf>
    <xf numFmtId="165" fontId="11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 wrapText="1"/>
    </xf>
    <xf numFmtId="1" fontId="5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/>
    <xf numFmtId="3" fontId="16" fillId="0" borderId="1" xfId="0" applyNumberFormat="1" applyFont="1" applyBorder="1" applyAlignment="1">
      <alignment vertical="center" wrapText="1"/>
    </xf>
    <xf numFmtId="166" fontId="11" fillId="0" borderId="1" xfId="0" applyNumberFormat="1" applyFont="1" applyBorder="1"/>
    <xf numFmtId="0" fontId="3" fillId="0" borderId="1" xfId="0" applyFont="1" applyBorder="1" applyAlignment="1">
      <alignment horizontal="right" vertical="center" wrapText="1"/>
    </xf>
    <xf numFmtId="166" fontId="11" fillId="0" borderId="1" xfId="0" applyNumberFormat="1" applyFont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  <xf numFmtId="3" fontId="17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164" fontId="15" fillId="0" borderId="1" xfId="0" applyNumberFormat="1" applyFont="1" applyBorder="1" applyAlignment="1">
      <alignment vertical="center" wrapText="1"/>
    </xf>
    <xf numFmtId="164" fontId="13" fillId="0" borderId="1" xfId="0" applyNumberFormat="1" applyFont="1" applyBorder="1" applyAlignment="1">
      <alignment vertical="center" wrapText="1"/>
    </xf>
    <xf numFmtId="3" fontId="18" fillId="0" borderId="0" xfId="0" applyNumberFormat="1" applyFont="1"/>
    <xf numFmtId="0" fontId="11" fillId="0" borderId="1" xfId="0" applyFont="1" applyBorder="1"/>
    <xf numFmtId="0" fontId="11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3" fontId="3" fillId="0" borderId="1" xfId="0" applyNumberFormat="1" applyFont="1" applyBorder="1"/>
    <xf numFmtId="3" fontId="5" fillId="0" borderId="1" xfId="0" applyNumberFormat="1" applyFont="1" applyBorder="1"/>
    <xf numFmtId="3" fontId="11" fillId="0" borderId="1" xfId="0" applyNumberFormat="1" applyFont="1" applyBorder="1"/>
    <xf numFmtId="3" fontId="8" fillId="0" borderId="1" xfId="0" applyNumberFormat="1" applyFont="1" applyBorder="1"/>
    <xf numFmtId="3" fontId="4" fillId="0" borderId="1" xfId="0" applyNumberFormat="1" applyFont="1" applyBorder="1"/>
    <xf numFmtId="3" fontId="16" fillId="0" borderId="1" xfId="0" applyNumberFormat="1" applyFont="1" applyBorder="1"/>
    <xf numFmtId="0" fontId="3" fillId="0" borderId="1" xfId="0" applyFont="1" applyBorder="1" applyAlignment="1">
      <alignment horizontal="right"/>
    </xf>
    <xf numFmtId="165" fontId="11" fillId="0" borderId="1" xfId="0" applyNumberFormat="1" applyFont="1" applyBorder="1"/>
    <xf numFmtId="164" fontId="11" fillId="0" borderId="1" xfId="0" applyNumberFormat="1" applyFont="1" applyBorder="1"/>
    <xf numFmtId="165" fontId="3" fillId="0" borderId="1" xfId="0" applyNumberFormat="1" applyFont="1" applyBorder="1"/>
    <xf numFmtId="164" fontId="3" fillId="0" borderId="1" xfId="0" applyNumberFormat="1" applyFont="1" applyFill="1" applyBorder="1"/>
    <xf numFmtId="165" fontId="8" fillId="0" borderId="1" xfId="0" applyNumberFormat="1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/>
    </xf>
    <xf numFmtId="3" fontId="3" fillId="0" borderId="0" xfId="0" applyNumberFormat="1" applyFont="1" applyBorder="1"/>
    <xf numFmtId="3" fontId="4" fillId="0" borderId="0" xfId="0" applyNumberFormat="1" applyFont="1" applyBorder="1"/>
    <xf numFmtId="0" fontId="3" fillId="0" borderId="0" xfId="0" applyFont="1" applyBorder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5" fillId="0" borderId="0" xfId="0" applyNumberFormat="1" applyFont="1"/>
    <xf numFmtId="3" fontId="5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1" fillId="0" borderId="0" xfId="0" applyNumberFormat="1" applyFont="1"/>
    <xf numFmtId="167" fontId="8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0" fillId="0" borderId="1" xfId="0" applyNumberFormat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Alignment="1">
      <alignment horizontal="left" vertical="center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53;&#1055;/&#1045;&#1082;&#1086;&#1085;&#1086;&#1084;&#1110;&#1082;&#1072;/2023/430%20-%20&#1044;&#1086;&#1076;&#1072;&#1090;&#1082;&#1080;%201&#1090;&#107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 2023"/>
      <sheetName val="Додаток 3 - 9 міс. 2023"/>
      <sheetName val="Додаток 1 - план 2024 "/>
      <sheetName val="Аркуш1"/>
      <sheetName val="Аркуш2"/>
      <sheetName val="Аркуш3"/>
    </sheetNames>
    <sheetDataSet>
      <sheetData sheetId="0"/>
      <sheetData sheetId="1">
        <row r="26">
          <cell r="D26"/>
        </row>
        <row r="27">
          <cell r="D27"/>
        </row>
        <row r="28">
          <cell r="D28"/>
        </row>
        <row r="47">
          <cell r="D47"/>
        </row>
        <row r="48">
          <cell r="D48"/>
        </row>
        <row r="49">
          <cell r="D49"/>
        </row>
        <row r="50">
          <cell r="D50"/>
        </row>
        <row r="51">
          <cell r="D51"/>
        </row>
        <row r="52">
          <cell r="D52"/>
        </row>
        <row r="53">
          <cell r="D53"/>
        </row>
        <row r="54">
          <cell r="D54"/>
        </row>
        <row r="57">
          <cell r="D57"/>
        </row>
        <row r="58">
          <cell r="D58"/>
        </row>
        <row r="59">
          <cell r="D59"/>
        </row>
        <row r="60">
          <cell r="D60"/>
        </row>
        <row r="61">
          <cell r="D61"/>
        </row>
        <row r="62">
          <cell r="D62"/>
        </row>
        <row r="63">
          <cell r="D63"/>
        </row>
        <row r="64">
          <cell r="D64"/>
        </row>
        <row r="65">
          <cell r="D65"/>
        </row>
        <row r="66">
          <cell r="D66"/>
        </row>
        <row r="67">
          <cell r="D67"/>
        </row>
        <row r="78">
          <cell r="D78"/>
        </row>
        <row r="79">
          <cell r="D79"/>
        </row>
        <row r="80">
          <cell r="D80"/>
        </row>
        <row r="81">
          <cell r="D81"/>
        </row>
        <row r="82">
          <cell r="D82"/>
        </row>
        <row r="83">
          <cell r="D83"/>
        </row>
        <row r="84">
          <cell r="D84"/>
        </row>
        <row r="86">
          <cell r="D86"/>
        </row>
        <row r="87">
          <cell r="D87"/>
        </row>
        <row r="88">
          <cell r="D88"/>
        </row>
        <row r="89">
          <cell r="D89"/>
        </row>
        <row r="90">
          <cell r="D90"/>
        </row>
        <row r="95">
          <cell r="D95">
            <v>0</v>
          </cell>
        </row>
        <row r="96">
          <cell r="D96"/>
        </row>
        <row r="97">
          <cell r="D97"/>
        </row>
        <row r="98">
          <cell r="D98"/>
        </row>
        <row r="99">
          <cell r="D99"/>
        </row>
        <row r="100">
          <cell r="D100"/>
        </row>
        <row r="101">
          <cell r="D101"/>
        </row>
        <row r="102">
          <cell r="D102"/>
        </row>
        <row r="103">
          <cell r="D103"/>
        </row>
        <row r="104">
          <cell r="D104"/>
        </row>
        <row r="106">
          <cell r="D106"/>
        </row>
        <row r="107">
          <cell r="D107"/>
        </row>
        <row r="108">
          <cell r="D108"/>
        </row>
        <row r="109">
          <cell r="D109"/>
        </row>
        <row r="111">
          <cell r="D111"/>
        </row>
        <row r="115">
          <cell r="D115"/>
        </row>
        <row r="116">
          <cell r="D116"/>
        </row>
        <row r="117">
          <cell r="D117"/>
        </row>
        <row r="118">
          <cell r="D118"/>
        </row>
        <row r="120">
          <cell r="D120"/>
        </row>
        <row r="121">
          <cell r="D121"/>
        </row>
        <row r="122">
          <cell r="D122"/>
        </row>
        <row r="123">
          <cell r="D123"/>
        </row>
        <row r="124">
          <cell r="D124"/>
        </row>
        <row r="125">
          <cell r="D125"/>
        </row>
        <row r="126">
          <cell r="D126"/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1"/>
  <sheetViews>
    <sheetView tabSelected="1" view="pageBreakPreview" topLeftCell="A229" zoomScale="60" zoomScaleNormal="100" workbookViewId="0">
      <selection activeCell="D69" sqref="D69"/>
    </sheetView>
  </sheetViews>
  <sheetFormatPr defaultRowHeight="15" x14ac:dyDescent="0.25"/>
  <cols>
    <col min="1" max="1" width="29.7109375" customWidth="1"/>
    <col min="2" max="2" width="33.5703125" customWidth="1"/>
    <col min="3" max="3" width="8.85546875" customWidth="1"/>
    <col min="4" max="4" width="9.28515625" style="45" customWidth="1"/>
    <col min="5" max="5" width="10.85546875" style="101" customWidth="1"/>
    <col min="6" max="6" width="12.42578125" style="45" customWidth="1"/>
    <col min="7" max="7" width="12.140625" style="45" customWidth="1"/>
    <col min="8" max="9" width="11.7109375" style="45" customWidth="1"/>
    <col min="10" max="10" width="13.85546875" style="45" bestFit="1" customWidth="1"/>
    <col min="11" max="11" width="14" customWidth="1"/>
    <col min="14" max="14" width="10.28515625" customWidth="1"/>
  </cols>
  <sheetData>
    <row r="1" spans="1:12" ht="15.75" x14ac:dyDescent="0.25">
      <c r="A1" s="1"/>
      <c r="B1" s="1"/>
      <c r="C1" s="1"/>
      <c r="D1" s="2"/>
      <c r="E1" s="3"/>
      <c r="F1" s="142" t="s">
        <v>0</v>
      </c>
      <c r="G1" s="142"/>
      <c r="H1" s="142"/>
      <c r="I1" s="142"/>
      <c r="J1" s="142"/>
      <c r="K1" s="142"/>
      <c r="L1" s="1"/>
    </row>
    <row r="2" spans="1:12" ht="15.75" x14ac:dyDescent="0.25">
      <c r="A2" s="1"/>
      <c r="B2" s="1"/>
      <c r="C2" s="1"/>
      <c r="D2" s="2"/>
      <c r="E2" s="3"/>
      <c r="F2" s="143" t="s">
        <v>1</v>
      </c>
      <c r="G2" s="143"/>
      <c r="H2" s="143"/>
      <c r="I2" s="143"/>
      <c r="J2" s="143"/>
      <c r="K2" s="143"/>
      <c r="L2" s="1"/>
    </row>
    <row r="3" spans="1:12" ht="15.75" x14ac:dyDescent="0.25">
      <c r="A3" s="1"/>
      <c r="B3" s="1"/>
      <c r="C3" s="1"/>
      <c r="D3" s="2"/>
      <c r="E3" s="3"/>
      <c r="F3" s="143" t="s">
        <v>2</v>
      </c>
      <c r="G3" s="143"/>
      <c r="H3" s="143"/>
      <c r="I3" s="143"/>
      <c r="J3" s="143"/>
      <c r="K3" s="143"/>
      <c r="L3" s="1"/>
    </row>
    <row r="4" spans="1:12" ht="15.75" x14ac:dyDescent="0.25">
      <c r="A4" s="1"/>
      <c r="B4" s="144"/>
      <c r="C4" s="144"/>
      <c r="D4" s="144"/>
      <c r="E4" s="144"/>
      <c r="F4" s="145" t="s">
        <v>3</v>
      </c>
      <c r="G4" s="145"/>
      <c r="H4" s="145"/>
      <c r="I4" s="145"/>
      <c r="J4" s="145"/>
      <c r="K4" s="145"/>
      <c r="L4" s="1"/>
    </row>
    <row r="5" spans="1:12" ht="18.75" x14ac:dyDescent="0.25">
      <c r="B5" s="4"/>
      <c r="C5" s="4"/>
      <c r="D5" s="5"/>
      <c r="E5" s="6"/>
      <c r="F5" s="146" t="s">
        <v>4</v>
      </c>
      <c r="G5" s="146"/>
      <c r="H5" s="146"/>
      <c r="I5" s="146"/>
      <c r="J5" s="7"/>
      <c r="K5" s="8"/>
    </row>
    <row r="6" spans="1:12" ht="18.75" x14ac:dyDescent="0.25">
      <c r="B6" s="4"/>
      <c r="C6" s="4"/>
      <c r="D6" s="5"/>
      <c r="E6" s="6"/>
      <c r="F6" s="139" t="s">
        <v>5</v>
      </c>
      <c r="G6" s="139"/>
      <c r="H6" s="139"/>
      <c r="I6" s="139"/>
      <c r="J6" s="139"/>
      <c r="K6" s="139"/>
    </row>
    <row r="7" spans="1:12" ht="18.75" x14ac:dyDescent="0.25">
      <c r="B7" s="4"/>
      <c r="C7" s="4"/>
      <c r="D7" s="5"/>
      <c r="E7" s="6"/>
      <c r="F7" s="139" t="s">
        <v>6</v>
      </c>
      <c r="G7" s="139"/>
      <c r="H7" s="139"/>
      <c r="I7" s="139"/>
      <c r="J7" s="139"/>
      <c r="K7" s="139"/>
    </row>
    <row r="8" spans="1:12" ht="18.75" x14ac:dyDescent="0.25">
      <c r="A8" s="9" t="s">
        <v>7</v>
      </c>
      <c r="B8" s="140" t="s">
        <v>8</v>
      </c>
      <c r="C8" s="140"/>
      <c r="D8" s="140"/>
      <c r="E8" s="140"/>
      <c r="F8" s="10" t="s">
        <v>9</v>
      </c>
      <c r="G8" s="141">
        <v>44947332</v>
      </c>
      <c r="H8" s="141"/>
      <c r="I8" s="141"/>
      <c r="J8" s="141"/>
      <c r="K8" s="141"/>
    </row>
    <row r="9" spans="1:12" ht="18.75" x14ac:dyDescent="0.25">
      <c r="A9" s="9" t="s">
        <v>10</v>
      </c>
      <c r="B9" s="140" t="s">
        <v>11</v>
      </c>
      <c r="C9" s="140"/>
      <c r="D9" s="140"/>
      <c r="E9" s="140"/>
      <c r="F9" s="10" t="s">
        <v>12</v>
      </c>
      <c r="G9" s="141" t="s">
        <v>13</v>
      </c>
      <c r="H9" s="141"/>
      <c r="I9" s="141"/>
      <c r="J9" s="141"/>
      <c r="K9" s="141"/>
    </row>
    <row r="10" spans="1:12" ht="31.5" x14ac:dyDescent="0.25">
      <c r="A10" s="9" t="s">
        <v>14</v>
      </c>
      <c r="B10" s="131" t="s">
        <v>15</v>
      </c>
      <c r="C10" s="131"/>
      <c r="D10" s="131"/>
      <c r="E10" s="131"/>
      <c r="F10" s="10" t="s">
        <v>16</v>
      </c>
      <c r="G10" s="141">
        <v>150</v>
      </c>
      <c r="H10" s="141"/>
      <c r="I10" s="141"/>
      <c r="J10" s="141"/>
      <c r="K10" s="141"/>
    </row>
    <row r="11" spans="1:12" ht="15.75" x14ac:dyDescent="0.25">
      <c r="A11" s="9" t="s">
        <v>17</v>
      </c>
      <c r="B11" s="131" t="s">
        <v>18</v>
      </c>
      <c r="C11" s="131"/>
      <c r="D11" s="131"/>
      <c r="E11" s="131"/>
      <c r="F11" s="10" t="s">
        <v>19</v>
      </c>
      <c r="G11" s="141" t="s">
        <v>20</v>
      </c>
      <c r="H11" s="141"/>
      <c r="I11" s="141"/>
      <c r="J11" s="141"/>
      <c r="K11" s="141"/>
    </row>
    <row r="12" spans="1:12" ht="31.5" x14ac:dyDescent="0.25">
      <c r="A12" s="9" t="s">
        <v>21</v>
      </c>
      <c r="B12" s="131"/>
      <c r="C12" s="131"/>
      <c r="D12" s="131"/>
      <c r="E12" s="131"/>
      <c r="F12" s="11"/>
      <c r="G12" s="11"/>
      <c r="H12" s="11"/>
      <c r="I12" s="11"/>
      <c r="J12" s="11"/>
    </row>
    <row r="13" spans="1:12" ht="31.5" x14ac:dyDescent="0.25">
      <c r="A13" s="9" t="s">
        <v>22</v>
      </c>
      <c r="B13" s="136">
        <v>35</v>
      </c>
      <c r="C13" s="137"/>
      <c r="D13" s="137"/>
      <c r="E13" s="138"/>
      <c r="F13" s="11"/>
      <c r="G13" s="11"/>
      <c r="H13" s="11"/>
      <c r="I13" s="11"/>
      <c r="J13" s="11"/>
    </row>
    <row r="14" spans="1:12" ht="31.5" x14ac:dyDescent="0.25">
      <c r="A14" s="9" t="s">
        <v>23</v>
      </c>
      <c r="B14" s="131" t="s">
        <v>24</v>
      </c>
      <c r="C14" s="131"/>
      <c r="D14" s="131"/>
      <c r="E14" s="131"/>
      <c r="F14" s="11"/>
      <c r="G14" s="11"/>
      <c r="H14" s="11"/>
      <c r="I14" s="11"/>
      <c r="J14" s="11"/>
    </row>
    <row r="15" spans="1:12" ht="15.75" x14ac:dyDescent="0.25">
      <c r="A15" s="9" t="s">
        <v>25</v>
      </c>
      <c r="B15" s="131" t="s">
        <v>26</v>
      </c>
      <c r="C15" s="131"/>
      <c r="D15" s="131"/>
      <c r="E15" s="131"/>
      <c r="F15" s="11"/>
      <c r="G15" s="11"/>
      <c r="H15" s="11"/>
      <c r="I15" s="11"/>
      <c r="J15" s="11"/>
    </row>
    <row r="16" spans="1:12" x14ac:dyDescent="0.25">
      <c r="A16" s="12"/>
      <c r="B16" s="12"/>
      <c r="C16" s="12"/>
      <c r="D16" s="13"/>
      <c r="E16" s="14"/>
      <c r="F16" s="11"/>
      <c r="G16" s="11"/>
      <c r="H16" s="11"/>
      <c r="I16" s="11"/>
      <c r="J16" s="11"/>
    </row>
    <row r="17" spans="1:16" x14ac:dyDescent="0.25">
      <c r="A17" s="132" t="s">
        <v>422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</row>
    <row r="18" spans="1:16" x14ac:dyDescent="0.25">
      <c r="A18" s="132" t="s">
        <v>27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</row>
    <row r="19" spans="1:16" ht="15.75" x14ac:dyDescent="0.25">
      <c r="A19" s="133" t="s">
        <v>28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</row>
    <row r="20" spans="1:16" x14ac:dyDescent="0.25">
      <c r="A20" s="131"/>
      <c r="B20" s="131"/>
      <c r="C20" s="131" t="s">
        <v>29</v>
      </c>
      <c r="D20" s="134" t="s">
        <v>30</v>
      </c>
      <c r="E20" s="135" t="s">
        <v>31</v>
      </c>
      <c r="F20" s="134" t="s">
        <v>32</v>
      </c>
      <c r="G20" s="134" t="s">
        <v>33</v>
      </c>
      <c r="H20" s="141" t="s">
        <v>34</v>
      </c>
      <c r="I20" s="141"/>
      <c r="J20" s="141"/>
      <c r="K20" s="141"/>
    </row>
    <row r="21" spans="1:16" ht="54.6" customHeight="1" x14ac:dyDescent="0.25">
      <c r="A21" s="131"/>
      <c r="B21" s="131"/>
      <c r="C21" s="131"/>
      <c r="D21" s="134"/>
      <c r="E21" s="135"/>
      <c r="F21" s="134"/>
      <c r="G21" s="134"/>
      <c r="H21" s="15">
        <v>1</v>
      </c>
      <c r="I21" s="15">
        <v>2</v>
      </c>
      <c r="J21" s="15">
        <v>3</v>
      </c>
      <c r="K21" s="16">
        <v>4</v>
      </c>
    </row>
    <row r="22" spans="1:16" ht="15.75" x14ac:dyDescent="0.25">
      <c r="A22" s="112" t="s">
        <v>35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3"/>
      <c r="M22" s="17"/>
      <c r="N22" s="17"/>
      <c r="O22" s="17"/>
      <c r="P22" s="17"/>
    </row>
    <row r="23" spans="1:16" s="21" customFormat="1" ht="15.75" x14ac:dyDescent="0.25">
      <c r="A23" s="121" t="s">
        <v>36</v>
      </c>
      <c r="B23" s="121"/>
      <c r="C23" s="18">
        <v>1</v>
      </c>
      <c r="D23" s="19">
        <v>64</v>
      </c>
      <c r="E23" s="19">
        <v>144</v>
      </c>
      <c r="F23" s="20">
        <f t="shared" ref="F23:K23" si="0">SUM(F24:F27)</f>
        <v>144</v>
      </c>
      <c r="G23" s="20">
        <f t="shared" si="0"/>
        <v>144</v>
      </c>
      <c r="H23" s="19">
        <f t="shared" si="0"/>
        <v>36</v>
      </c>
      <c r="I23" s="19">
        <f t="shared" si="0"/>
        <v>36</v>
      </c>
      <c r="J23" s="19">
        <f t="shared" si="0"/>
        <v>36</v>
      </c>
      <c r="K23" s="19">
        <f t="shared" si="0"/>
        <v>36</v>
      </c>
    </row>
    <row r="24" spans="1:16" s="21" customFormat="1" ht="15.75" x14ac:dyDescent="0.25">
      <c r="A24" s="119" t="s">
        <v>37</v>
      </c>
      <c r="B24" s="119"/>
      <c r="C24" s="22">
        <v>2</v>
      </c>
      <c r="D24" s="19"/>
      <c r="E24" s="19"/>
      <c r="F24" s="20">
        <f>'[1]Додаток 3 - 9 міс. 2023'!D26/2*5</f>
        <v>0</v>
      </c>
      <c r="G24" s="20"/>
      <c r="H24" s="19"/>
      <c r="I24" s="19"/>
      <c r="J24" s="19"/>
      <c r="K24" s="23"/>
    </row>
    <row r="25" spans="1:16" s="21" customFormat="1" ht="15.75" x14ac:dyDescent="0.25">
      <c r="A25" s="119" t="s">
        <v>38</v>
      </c>
      <c r="B25" s="119"/>
      <c r="C25" s="22">
        <v>3</v>
      </c>
      <c r="D25" s="19"/>
      <c r="E25" s="19"/>
      <c r="F25" s="20">
        <f>'[1]Додаток 3 - 9 міс. 2023'!D27/2*5</f>
        <v>0</v>
      </c>
      <c r="G25" s="20"/>
      <c r="H25" s="19"/>
      <c r="I25" s="19"/>
      <c r="J25" s="19"/>
      <c r="K25" s="23"/>
    </row>
    <row r="26" spans="1:16" s="21" customFormat="1" ht="15.75" x14ac:dyDescent="0.25">
      <c r="A26" s="119" t="s">
        <v>39</v>
      </c>
      <c r="B26" s="119"/>
      <c r="C26" s="22">
        <v>4</v>
      </c>
      <c r="D26" s="19"/>
      <c r="E26" s="19"/>
      <c r="F26" s="20">
        <f>'[1]Додаток 3 - 9 міс. 2023'!D28/2*5</f>
        <v>0</v>
      </c>
      <c r="G26" s="20"/>
      <c r="H26" s="19"/>
      <c r="I26" s="19"/>
      <c r="J26" s="19"/>
      <c r="K26" s="23"/>
    </row>
    <row r="27" spans="1:16" s="21" customFormat="1" ht="15.75" x14ac:dyDescent="0.25">
      <c r="A27" s="121" t="s">
        <v>40</v>
      </c>
      <c r="B27" s="121"/>
      <c r="C27" s="18">
        <v>5</v>
      </c>
      <c r="D27" s="24">
        <f>D23-D24-D25-D26</f>
        <v>64</v>
      </c>
      <c r="E27" s="24">
        <f t="shared" ref="E27:K27" si="1">SUM(E28:E28)</f>
        <v>144</v>
      </c>
      <c r="F27" s="25">
        <f t="shared" si="1"/>
        <v>144</v>
      </c>
      <c r="G27" s="25">
        <f t="shared" si="1"/>
        <v>144</v>
      </c>
      <c r="H27" s="24">
        <f t="shared" si="1"/>
        <v>36</v>
      </c>
      <c r="I27" s="24">
        <f t="shared" si="1"/>
        <v>36</v>
      </c>
      <c r="J27" s="24">
        <f t="shared" si="1"/>
        <v>36</v>
      </c>
      <c r="K27" s="24">
        <f t="shared" si="1"/>
        <v>36</v>
      </c>
    </row>
    <row r="28" spans="1:16" s="21" customFormat="1" ht="45" customHeight="1" x14ac:dyDescent="0.25">
      <c r="A28" s="129" t="s">
        <v>41</v>
      </c>
      <c r="B28" s="130"/>
      <c r="C28" s="26" t="s">
        <v>42</v>
      </c>
      <c r="D28" s="19">
        <v>64</v>
      </c>
      <c r="E28" s="19">
        <v>144</v>
      </c>
      <c r="F28" s="19">
        <v>144</v>
      </c>
      <c r="G28" s="20">
        <f>SUM(H28:K28)</f>
        <v>144</v>
      </c>
      <c r="H28" s="20">
        <v>36</v>
      </c>
      <c r="I28" s="19">
        <v>36</v>
      </c>
      <c r="J28" s="19">
        <v>36</v>
      </c>
      <c r="K28" s="27">
        <v>36</v>
      </c>
    </row>
    <row r="29" spans="1:16" s="21" customFormat="1" ht="15.75" x14ac:dyDescent="0.25">
      <c r="A29" s="121" t="s">
        <v>43</v>
      </c>
      <c r="B29" s="121"/>
      <c r="C29" s="18">
        <v>6</v>
      </c>
      <c r="D29" s="102">
        <f t="shared" ref="D29:K29" si="2">SUM(D30:D43)</f>
        <v>1979.1000000000001</v>
      </c>
      <c r="E29" s="25">
        <f t="shared" si="2"/>
        <v>11406.1</v>
      </c>
      <c r="F29" s="25">
        <f t="shared" si="2"/>
        <v>11406.1</v>
      </c>
      <c r="G29" s="24">
        <f>SUM(G30:G43)</f>
        <v>14967.763999999997</v>
      </c>
      <c r="H29" s="24">
        <f>SUM(H30:H43)</f>
        <v>3819.28</v>
      </c>
      <c r="I29" s="24">
        <f t="shared" si="2"/>
        <v>3735.88</v>
      </c>
      <c r="J29" s="24">
        <f t="shared" si="2"/>
        <v>3706.174</v>
      </c>
      <c r="K29" s="24">
        <f t="shared" si="2"/>
        <v>3706.43</v>
      </c>
    </row>
    <row r="30" spans="1:16" s="21" customFormat="1" ht="15.75" x14ac:dyDescent="0.25">
      <c r="A30" s="119" t="s">
        <v>44</v>
      </c>
      <c r="B30" s="119"/>
      <c r="C30" s="26" t="s">
        <v>45</v>
      </c>
      <c r="D30" s="29"/>
      <c r="E30" s="20">
        <v>283.2</v>
      </c>
      <c r="F30" s="20">
        <v>283.2</v>
      </c>
      <c r="G30" s="19">
        <f t="shared" ref="G30:G93" si="3">SUM(H30:K30)</f>
        <v>57</v>
      </c>
      <c r="H30" s="30">
        <v>28.5</v>
      </c>
      <c r="I30" s="19">
        <v>28.5</v>
      </c>
      <c r="J30" s="19"/>
      <c r="K30" s="23"/>
    </row>
    <row r="31" spans="1:16" s="21" customFormat="1" ht="15.75" x14ac:dyDescent="0.25">
      <c r="A31" s="119" t="s">
        <v>46</v>
      </c>
      <c r="B31" s="119"/>
      <c r="C31" s="26" t="s">
        <v>47</v>
      </c>
      <c r="D31" s="29"/>
      <c r="E31" s="20"/>
      <c r="F31" s="19"/>
      <c r="G31" s="19">
        <v>49.9</v>
      </c>
      <c r="H31" s="19">
        <v>49.9</v>
      </c>
      <c r="I31" s="29"/>
      <c r="J31" s="29"/>
      <c r="K31" s="31"/>
    </row>
    <row r="32" spans="1:16" s="21" customFormat="1" ht="15.75" x14ac:dyDescent="0.25">
      <c r="A32" s="119" t="s">
        <v>48</v>
      </c>
      <c r="B32" s="119"/>
      <c r="C32" s="26" t="s">
        <v>49</v>
      </c>
      <c r="D32" s="29"/>
      <c r="E32" s="20">
        <v>24.8</v>
      </c>
      <c r="F32" s="20">
        <v>24.8</v>
      </c>
      <c r="G32" s="19">
        <f t="shared" si="3"/>
        <v>32</v>
      </c>
      <c r="H32" s="19">
        <v>8</v>
      </c>
      <c r="I32" s="19">
        <v>8</v>
      </c>
      <c r="J32" s="19">
        <f t="shared" ref="J32" si="4">I32*(100%+$O$22)</f>
        <v>8</v>
      </c>
      <c r="K32" s="23">
        <f t="shared" ref="K32" si="5">J32*(100%+$P$22)</f>
        <v>8</v>
      </c>
    </row>
    <row r="33" spans="1:11" s="21" customFormat="1" ht="15.75" x14ac:dyDescent="0.25">
      <c r="A33" s="119" t="s">
        <v>50</v>
      </c>
      <c r="B33" s="119"/>
      <c r="C33" s="26" t="s">
        <v>51</v>
      </c>
      <c r="D33" s="29"/>
      <c r="E33" s="20">
        <v>51</v>
      </c>
      <c r="F33" s="20">
        <v>51</v>
      </c>
      <c r="G33" s="19">
        <f t="shared" si="3"/>
        <v>88</v>
      </c>
      <c r="H33" s="19">
        <v>22</v>
      </c>
      <c r="I33" s="19">
        <f t="shared" ref="I33" si="6">H33*(100%+$N$22)</f>
        <v>22</v>
      </c>
      <c r="J33" s="19">
        <v>22</v>
      </c>
      <c r="K33" s="23">
        <v>22</v>
      </c>
    </row>
    <row r="34" spans="1:11" s="21" customFormat="1" ht="15.75" customHeight="1" x14ac:dyDescent="0.25">
      <c r="A34" s="109" t="s">
        <v>52</v>
      </c>
      <c r="B34" s="109"/>
      <c r="C34" s="26" t="s">
        <v>53</v>
      </c>
      <c r="D34" s="20"/>
      <c r="E34" s="20"/>
      <c r="F34" s="20"/>
      <c r="G34" s="20">
        <f t="shared" si="3"/>
        <v>49.9</v>
      </c>
      <c r="H34" s="19">
        <v>13</v>
      </c>
      <c r="I34" s="19">
        <v>12.9</v>
      </c>
      <c r="J34" s="19">
        <v>12</v>
      </c>
      <c r="K34" s="19">
        <v>12</v>
      </c>
    </row>
    <row r="35" spans="1:11" s="21" customFormat="1" ht="15.75" x14ac:dyDescent="0.25">
      <c r="A35" s="119" t="s">
        <v>54</v>
      </c>
      <c r="B35" s="119"/>
      <c r="C35" s="26" t="s">
        <v>55</v>
      </c>
      <c r="D35" s="20">
        <v>1620.4</v>
      </c>
      <c r="E35" s="20">
        <v>7580.1</v>
      </c>
      <c r="F35" s="20">
        <v>7580.1</v>
      </c>
      <c r="G35" s="20">
        <f>SUM(H35:K35)</f>
        <v>8212.6999999999989</v>
      </c>
      <c r="H35" s="30">
        <v>2053.1999999999998</v>
      </c>
      <c r="I35" s="30">
        <v>2053.1999999999998</v>
      </c>
      <c r="J35" s="30">
        <v>2053.1999999999998</v>
      </c>
      <c r="K35" s="23">
        <v>2053.1</v>
      </c>
    </row>
    <row r="36" spans="1:11" s="21" customFormat="1" ht="15.75" x14ac:dyDescent="0.25">
      <c r="A36" s="119" t="s">
        <v>56</v>
      </c>
      <c r="B36" s="119"/>
      <c r="C36" s="26" t="s">
        <v>57</v>
      </c>
      <c r="D36" s="20">
        <v>358.7</v>
      </c>
      <c r="E36" s="20">
        <v>1668</v>
      </c>
      <c r="F36" s="20">
        <v>1668</v>
      </c>
      <c r="G36" s="20">
        <f>SUM(H36:K36)</f>
        <v>1806.7939999999999</v>
      </c>
      <c r="H36" s="20">
        <f>H35*0.22</f>
        <v>451.70399999999995</v>
      </c>
      <c r="I36" s="20">
        <f t="shared" ref="I36:K36" si="7">I35*0.22</f>
        <v>451.70399999999995</v>
      </c>
      <c r="J36" s="20">
        <f t="shared" si="7"/>
        <v>451.70399999999995</v>
      </c>
      <c r="K36" s="20">
        <f t="shared" si="7"/>
        <v>451.68199999999996</v>
      </c>
    </row>
    <row r="37" spans="1:11" s="21" customFormat="1" ht="15.75" x14ac:dyDescent="0.25">
      <c r="A37" s="119" t="s">
        <v>58</v>
      </c>
      <c r="B37" s="119"/>
      <c r="C37" s="26" t="s">
        <v>59</v>
      </c>
      <c r="D37" s="29"/>
      <c r="E37" s="20">
        <v>1201.5</v>
      </c>
      <c r="F37" s="20">
        <v>1201.5</v>
      </c>
      <c r="G37" s="20">
        <f t="shared" ref="G37:G40" si="8">SUM(H37:K37)</f>
        <v>1910.8</v>
      </c>
      <c r="H37" s="20">
        <v>477.7</v>
      </c>
      <c r="I37" s="20">
        <v>477.7</v>
      </c>
      <c r="J37" s="20">
        <v>477.7</v>
      </c>
      <c r="K37" s="31">
        <v>477.7</v>
      </c>
    </row>
    <row r="38" spans="1:11" s="21" customFormat="1" ht="15.75" customHeight="1" x14ac:dyDescent="0.25">
      <c r="A38" s="119" t="s">
        <v>60</v>
      </c>
      <c r="B38" s="119"/>
      <c r="C38" s="26" t="s">
        <v>61</v>
      </c>
      <c r="D38" s="29"/>
      <c r="E38" s="20">
        <v>264.3</v>
      </c>
      <c r="F38" s="20">
        <v>264.3</v>
      </c>
      <c r="G38" s="20">
        <f t="shared" si="8"/>
        <v>420.38799999999998</v>
      </c>
      <c r="H38" s="20">
        <v>105.1</v>
      </c>
      <c r="I38" s="20">
        <v>105.1</v>
      </c>
      <c r="J38" s="20">
        <f>J37*22%</f>
        <v>105.09399999999999</v>
      </c>
      <c r="K38" s="20">
        <f>K37*22%</f>
        <v>105.09399999999999</v>
      </c>
    </row>
    <row r="39" spans="1:11" s="21" customFormat="1" ht="15.75" customHeight="1" x14ac:dyDescent="0.25">
      <c r="A39" s="119" t="s">
        <v>62</v>
      </c>
      <c r="B39" s="119"/>
      <c r="C39" s="26" t="s">
        <v>63</v>
      </c>
      <c r="D39" s="29"/>
      <c r="E39" s="20"/>
      <c r="F39" s="20"/>
      <c r="G39" s="20">
        <f t="shared" si="8"/>
        <v>1463.1000000000001</v>
      </c>
      <c r="H39" s="20">
        <v>365.8</v>
      </c>
      <c r="I39" s="20">
        <v>365.8</v>
      </c>
      <c r="J39" s="20">
        <v>365.8</v>
      </c>
      <c r="K39" s="31">
        <v>365.7</v>
      </c>
    </row>
    <row r="40" spans="1:11" s="21" customFormat="1" ht="15.75" customHeight="1" x14ac:dyDescent="0.25">
      <c r="A40" s="119" t="s">
        <v>64</v>
      </c>
      <c r="B40" s="119"/>
      <c r="C40" s="26" t="s">
        <v>65</v>
      </c>
      <c r="D40" s="29"/>
      <c r="E40" s="20"/>
      <c r="F40" s="20"/>
      <c r="G40" s="20">
        <f t="shared" si="8"/>
        <v>321.88200000000001</v>
      </c>
      <c r="H40" s="20">
        <f>H39*0.22</f>
        <v>80.475999999999999</v>
      </c>
      <c r="I40" s="20">
        <f t="shared" ref="I40:K40" si="9">I39*0.22</f>
        <v>80.475999999999999</v>
      </c>
      <c r="J40" s="20">
        <f t="shared" si="9"/>
        <v>80.475999999999999</v>
      </c>
      <c r="K40" s="20">
        <f t="shared" si="9"/>
        <v>80.453999999999994</v>
      </c>
    </row>
    <row r="41" spans="1:11" s="21" customFormat="1" ht="29.25" customHeight="1" x14ac:dyDescent="0.25">
      <c r="A41" s="127" t="s">
        <v>66</v>
      </c>
      <c r="B41" s="128"/>
      <c r="C41" s="26" t="s">
        <v>67</v>
      </c>
      <c r="D41" s="29"/>
      <c r="E41" s="20"/>
      <c r="F41" s="20"/>
      <c r="G41" s="20">
        <f t="shared" si="3"/>
        <v>49.9</v>
      </c>
      <c r="H41" s="20">
        <v>12.5</v>
      </c>
      <c r="I41" s="20">
        <f t="shared" ref="I41:I89" si="10">H41*(100%+$N$22)</f>
        <v>12.5</v>
      </c>
      <c r="J41" s="20">
        <f t="shared" ref="J41:J89" si="11">I41*(100%+$O$22)</f>
        <v>12.5</v>
      </c>
      <c r="K41" s="31">
        <v>12.4</v>
      </c>
    </row>
    <row r="42" spans="1:11" s="21" customFormat="1" ht="15.75" customHeight="1" x14ac:dyDescent="0.25">
      <c r="A42" s="127" t="s">
        <v>68</v>
      </c>
      <c r="B42" s="128"/>
      <c r="C42" s="26" t="s">
        <v>69</v>
      </c>
      <c r="D42" s="29"/>
      <c r="E42" s="20">
        <v>74.5</v>
      </c>
      <c r="F42" s="20">
        <v>74.5</v>
      </c>
      <c r="G42" s="20">
        <f t="shared" si="3"/>
        <v>44</v>
      </c>
      <c r="H42" s="20">
        <v>36.5</v>
      </c>
      <c r="I42" s="30">
        <v>3.1</v>
      </c>
      <c r="J42" s="30">
        <v>2.9</v>
      </c>
      <c r="K42" s="32">
        <v>1.5</v>
      </c>
    </row>
    <row r="43" spans="1:11" s="21" customFormat="1" ht="27.75" customHeight="1" x14ac:dyDescent="0.25">
      <c r="A43" s="119" t="s">
        <v>70</v>
      </c>
      <c r="B43" s="119"/>
      <c r="C43" s="26" t="s">
        <v>71</v>
      </c>
      <c r="D43" s="29"/>
      <c r="E43" s="20">
        <v>258.7</v>
      </c>
      <c r="F43" s="20">
        <v>258.7</v>
      </c>
      <c r="G43" s="30">
        <f>SUM(H43:K43)</f>
        <v>461.40000000000003</v>
      </c>
      <c r="H43" s="30">
        <v>114.9</v>
      </c>
      <c r="I43" s="30">
        <v>114.9</v>
      </c>
      <c r="J43" s="30">
        <v>114.8</v>
      </c>
      <c r="K43" s="33">
        <v>116.8</v>
      </c>
    </row>
    <row r="44" spans="1:11" ht="15.75" x14ac:dyDescent="0.25">
      <c r="A44" s="107" t="s">
        <v>72</v>
      </c>
      <c r="B44" s="107"/>
      <c r="C44" s="34">
        <v>7</v>
      </c>
      <c r="D44" s="47">
        <f t="shared" ref="D44:K44" si="12">D27-D29</f>
        <v>-1915.1000000000001</v>
      </c>
      <c r="E44" s="24">
        <f t="shared" si="12"/>
        <v>-11262.1</v>
      </c>
      <c r="F44" s="24">
        <f t="shared" si="12"/>
        <v>-11262.1</v>
      </c>
      <c r="G44" s="24">
        <f t="shared" si="12"/>
        <v>-14823.763999999997</v>
      </c>
      <c r="H44" s="24">
        <f t="shared" si="12"/>
        <v>-3783.28</v>
      </c>
      <c r="I44" s="24">
        <f t="shared" si="12"/>
        <v>-3699.88</v>
      </c>
      <c r="J44" s="24">
        <f t="shared" si="12"/>
        <v>-3670.174</v>
      </c>
      <c r="K44" s="24">
        <f t="shared" si="12"/>
        <v>-3670.43</v>
      </c>
    </row>
    <row r="45" spans="1:11" ht="15.75" x14ac:dyDescent="0.25">
      <c r="A45" s="107" t="s">
        <v>73</v>
      </c>
      <c r="B45" s="107"/>
      <c r="C45" s="34">
        <v>8</v>
      </c>
      <c r="D45" s="47">
        <f>SUM(D47:D75)</f>
        <v>741.80000000000007</v>
      </c>
      <c r="E45" s="24">
        <f>SUM(E47:E69)</f>
        <v>1991.2</v>
      </c>
      <c r="F45" s="24">
        <f>SUM(F47:F69)</f>
        <v>1991.2</v>
      </c>
      <c r="G45" s="24">
        <f t="shared" ref="G45:K45" si="13">SUM(G47:G69)</f>
        <v>2298.4920000000002</v>
      </c>
      <c r="H45" s="24">
        <f t="shared" si="13"/>
        <v>655.13400000000001</v>
      </c>
      <c r="I45" s="24">
        <f t="shared" si="13"/>
        <v>566.83399999999995</v>
      </c>
      <c r="J45" s="24">
        <f t="shared" si="13"/>
        <v>538.01200000000006</v>
      </c>
      <c r="K45" s="24">
        <f t="shared" si="13"/>
        <v>538.51200000000006</v>
      </c>
    </row>
    <row r="46" spans="1:11" ht="15.75" x14ac:dyDescent="0.25">
      <c r="A46" s="109" t="s">
        <v>74</v>
      </c>
      <c r="B46" s="109"/>
      <c r="C46" s="36"/>
      <c r="D46" s="29"/>
      <c r="E46" s="29"/>
      <c r="F46" s="29">
        <v>0</v>
      </c>
      <c r="G46" s="29">
        <f t="shared" si="3"/>
        <v>0</v>
      </c>
      <c r="H46" s="29">
        <f>'[1]Додаток 3 - 9 міс. 2023'!D47/2*3*(100%+$M$22)</f>
        <v>0</v>
      </c>
      <c r="I46" s="29">
        <f t="shared" si="10"/>
        <v>0</v>
      </c>
      <c r="J46" s="29">
        <f t="shared" si="11"/>
        <v>0</v>
      </c>
      <c r="K46" s="31">
        <f t="shared" ref="K46:K89" si="14">J46*(100%+$P$22)</f>
        <v>0</v>
      </c>
    </row>
    <row r="47" spans="1:11" ht="15.75" x14ac:dyDescent="0.25">
      <c r="A47" s="109" t="s">
        <v>75</v>
      </c>
      <c r="B47" s="109"/>
      <c r="C47" s="37" t="s">
        <v>76</v>
      </c>
      <c r="D47" s="29"/>
      <c r="E47" s="29"/>
      <c r="F47" s="29">
        <f>'[1]Додаток 3 - 9 міс. 2023'!D48/2*5</f>
        <v>0</v>
      </c>
      <c r="G47" s="29">
        <f t="shared" si="3"/>
        <v>0</v>
      </c>
      <c r="H47" s="29">
        <f>'[1]Додаток 3 - 9 міс. 2023'!D48/2*3*(100%+$M$22)</f>
        <v>0</v>
      </c>
      <c r="I47" s="29">
        <f t="shared" si="10"/>
        <v>0</v>
      </c>
      <c r="J47" s="29">
        <f t="shared" si="11"/>
        <v>0</v>
      </c>
      <c r="K47" s="31">
        <f t="shared" si="14"/>
        <v>0</v>
      </c>
    </row>
    <row r="48" spans="1:11" ht="15.75" x14ac:dyDescent="0.25">
      <c r="A48" s="109" t="s">
        <v>77</v>
      </c>
      <c r="B48" s="109"/>
      <c r="C48" s="37" t="s">
        <v>78</v>
      </c>
      <c r="D48" s="29"/>
      <c r="E48" s="29"/>
      <c r="F48" s="29">
        <f>'[1]Додаток 3 - 9 міс. 2023'!D49/2*5</f>
        <v>0</v>
      </c>
      <c r="G48" s="29">
        <f t="shared" si="3"/>
        <v>0</v>
      </c>
      <c r="H48" s="29">
        <f>'[1]Додаток 3 - 9 міс. 2023'!D49/2*3*(100%+$M$22)</f>
        <v>0</v>
      </c>
      <c r="I48" s="29">
        <f t="shared" si="10"/>
        <v>0</v>
      </c>
      <c r="J48" s="29">
        <f t="shared" si="11"/>
        <v>0</v>
      </c>
      <c r="K48" s="31">
        <f t="shared" si="14"/>
        <v>0</v>
      </c>
    </row>
    <row r="49" spans="1:11" ht="15.75" x14ac:dyDescent="0.25">
      <c r="A49" s="109" t="s">
        <v>79</v>
      </c>
      <c r="B49" s="109"/>
      <c r="C49" s="37" t="s">
        <v>80</v>
      </c>
      <c r="D49" s="29"/>
      <c r="E49" s="29"/>
      <c r="F49" s="29">
        <f>'[1]Додаток 3 - 9 міс. 2023'!D50/2*5</f>
        <v>0</v>
      </c>
      <c r="G49" s="29">
        <f t="shared" si="3"/>
        <v>0</v>
      </c>
      <c r="H49" s="29">
        <f>'[1]Додаток 3 - 9 міс. 2023'!D50/2*3*(100%+$M$22)</f>
        <v>0</v>
      </c>
      <c r="I49" s="29">
        <f t="shared" si="10"/>
        <v>0</v>
      </c>
      <c r="J49" s="29">
        <f t="shared" si="11"/>
        <v>0</v>
      </c>
      <c r="K49" s="31">
        <f t="shared" si="14"/>
        <v>0</v>
      </c>
    </row>
    <row r="50" spans="1:11" ht="15.75" x14ac:dyDescent="0.25">
      <c r="A50" s="109" t="s">
        <v>81</v>
      </c>
      <c r="B50" s="109"/>
      <c r="C50" s="37" t="s">
        <v>82</v>
      </c>
      <c r="D50" s="29"/>
      <c r="E50" s="29"/>
      <c r="F50" s="29">
        <f>'[1]Додаток 3 - 9 міс. 2023'!D51/2*5</f>
        <v>0</v>
      </c>
      <c r="G50" s="29">
        <f t="shared" si="3"/>
        <v>0</v>
      </c>
      <c r="H50" s="29">
        <f>'[1]Додаток 3 - 9 міс. 2023'!D51/2*3*(100%+$M$22)</f>
        <v>0</v>
      </c>
      <c r="I50" s="29">
        <f t="shared" si="10"/>
        <v>0</v>
      </c>
      <c r="J50" s="29">
        <f t="shared" si="11"/>
        <v>0</v>
      </c>
      <c r="K50" s="31">
        <f t="shared" si="14"/>
        <v>0</v>
      </c>
    </row>
    <row r="51" spans="1:11" ht="15.75" x14ac:dyDescent="0.25">
      <c r="A51" s="109" t="s">
        <v>83</v>
      </c>
      <c r="B51" s="109"/>
      <c r="C51" s="37" t="s">
        <v>84</v>
      </c>
      <c r="D51" s="29"/>
      <c r="E51" s="29"/>
      <c r="F51" s="29">
        <f>'[1]Додаток 3 - 9 міс. 2023'!D52/2*5</f>
        <v>0</v>
      </c>
      <c r="G51" s="29">
        <f t="shared" si="3"/>
        <v>0</v>
      </c>
      <c r="H51" s="29">
        <f>'[1]Додаток 3 - 9 міс. 2023'!D52/2*3*(100%+$M$22)</f>
        <v>0</v>
      </c>
      <c r="I51" s="29">
        <f t="shared" si="10"/>
        <v>0</v>
      </c>
      <c r="J51" s="29">
        <f t="shared" si="11"/>
        <v>0</v>
      </c>
      <c r="K51" s="31">
        <f t="shared" si="14"/>
        <v>0</v>
      </c>
    </row>
    <row r="52" spans="1:11" ht="15.75" customHeight="1" x14ac:dyDescent="0.25">
      <c r="A52" s="110" t="s">
        <v>85</v>
      </c>
      <c r="B52" s="126"/>
      <c r="C52" s="37" t="s">
        <v>86</v>
      </c>
      <c r="D52" s="29"/>
      <c r="E52" s="29"/>
      <c r="F52" s="29">
        <f>'[1]Додаток 3 - 9 міс. 2023'!D53/2*5</f>
        <v>0</v>
      </c>
      <c r="G52" s="20"/>
      <c r="H52" s="20"/>
      <c r="I52" s="29">
        <v>0</v>
      </c>
      <c r="J52" s="29">
        <v>0</v>
      </c>
      <c r="K52" s="31">
        <f t="shared" si="14"/>
        <v>0</v>
      </c>
    </row>
    <row r="53" spans="1:11" ht="15.75" customHeight="1" x14ac:dyDescent="0.25">
      <c r="A53" s="110" t="s">
        <v>52</v>
      </c>
      <c r="B53" s="126"/>
      <c r="C53" s="37" t="s">
        <v>87</v>
      </c>
      <c r="D53" s="29"/>
      <c r="E53" s="29"/>
      <c r="F53" s="29">
        <f>'[1]Додаток 3 - 9 міс. 2023'!D54/2*5</f>
        <v>0</v>
      </c>
      <c r="G53" s="19">
        <v>0</v>
      </c>
      <c r="H53" s="19">
        <v>0</v>
      </c>
      <c r="I53" s="19">
        <v>0</v>
      </c>
      <c r="J53" s="19">
        <v>0</v>
      </c>
      <c r="K53" s="23">
        <v>0</v>
      </c>
    </row>
    <row r="54" spans="1:11" ht="15.75" x14ac:dyDescent="0.25">
      <c r="A54" s="109" t="s">
        <v>54</v>
      </c>
      <c r="B54" s="109"/>
      <c r="C54" s="37" t="s">
        <v>88</v>
      </c>
      <c r="D54" s="20">
        <v>528</v>
      </c>
      <c r="E54" s="20">
        <v>1180.2</v>
      </c>
      <c r="F54" s="20">
        <v>1180.2</v>
      </c>
      <c r="G54" s="20">
        <f>SUM(H54:K54)</f>
        <v>1518.6</v>
      </c>
      <c r="H54" s="20">
        <v>379.7</v>
      </c>
      <c r="I54" s="19">
        <v>379.7</v>
      </c>
      <c r="J54" s="19">
        <v>379.6</v>
      </c>
      <c r="K54" s="23">
        <v>379.6</v>
      </c>
    </row>
    <row r="55" spans="1:11" ht="15.75" x14ac:dyDescent="0.25">
      <c r="A55" s="109" t="s">
        <v>56</v>
      </c>
      <c r="B55" s="109"/>
      <c r="C55" s="37" t="s">
        <v>89</v>
      </c>
      <c r="D55" s="20">
        <v>116.2</v>
      </c>
      <c r="E55" s="20">
        <v>259.60000000000002</v>
      </c>
      <c r="F55" s="20">
        <v>259.60000000000002</v>
      </c>
      <c r="G55" s="20">
        <f>SUM(H55:K55)</f>
        <v>334.09199999999998</v>
      </c>
      <c r="H55" s="20">
        <f>H54*0.22</f>
        <v>83.533999999999992</v>
      </c>
      <c r="I55" s="20">
        <f t="shared" ref="I55:K55" si="15">I54*0.22</f>
        <v>83.533999999999992</v>
      </c>
      <c r="J55" s="20">
        <f t="shared" si="15"/>
        <v>83.512</v>
      </c>
      <c r="K55" s="20">
        <f t="shared" si="15"/>
        <v>83.512</v>
      </c>
    </row>
    <row r="56" spans="1:11" ht="15.75" x14ac:dyDescent="0.25">
      <c r="A56" s="109" t="s">
        <v>90</v>
      </c>
      <c r="B56" s="109"/>
      <c r="C56" s="37" t="s">
        <v>91</v>
      </c>
      <c r="D56" s="29"/>
      <c r="E56" s="29"/>
      <c r="F56" s="29">
        <f>'[1]Додаток 3 - 9 міс. 2023'!D57/2*5</f>
        <v>0</v>
      </c>
      <c r="G56" s="29">
        <f t="shared" si="3"/>
        <v>0</v>
      </c>
      <c r="H56" s="29">
        <f>'[1]Додаток 3 - 9 міс. 2023'!D57/2*3*(100%+$M$22)</f>
        <v>0</v>
      </c>
      <c r="I56" s="29">
        <f t="shared" si="10"/>
        <v>0</v>
      </c>
      <c r="J56" s="29">
        <f t="shared" si="11"/>
        <v>0</v>
      </c>
      <c r="K56" s="31">
        <f t="shared" si="14"/>
        <v>0</v>
      </c>
    </row>
    <row r="57" spans="1:11" ht="15.75" x14ac:dyDescent="0.25">
      <c r="A57" s="109" t="s">
        <v>92</v>
      </c>
      <c r="B57" s="109"/>
      <c r="C57" s="37" t="s">
        <v>93</v>
      </c>
      <c r="D57" s="29"/>
      <c r="E57" s="29"/>
      <c r="F57" s="29">
        <f>'[1]Додаток 3 - 9 міс. 2023'!D58/2*5</f>
        <v>0</v>
      </c>
      <c r="G57" s="29">
        <f t="shared" si="3"/>
        <v>0</v>
      </c>
      <c r="H57" s="29">
        <f>'[1]Додаток 3 - 9 міс. 2023'!D58/2*3*(100%+$M$22)</f>
        <v>0</v>
      </c>
      <c r="I57" s="29">
        <f t="shared" si="10"/>
        <v>0</v>
      </c>
      <c r="J57" s="29">
        <f t="shared" si="11"/>
        <v>0</v>
      </c>
      <c r="K57" s="31">
        <f t="shared" si="14"/>
        <v>0</v>
      </c>
    </row>
    <row r="58" spans="1:11" ht="15.75" x14ac:dyDescent="0.25">
      <c r="A58" s="109" t="s">
        <v>94</v>
      </c>
      <c r="B58" s="109"/>
      <c r="C58" s="37" t="s">
        <v>95</v>
      </c>
      <c r="D58" s="29"/>
      <c r="E58" s="29"/>
      <c r="F58" s="29">
        <f>'[1]Додаток 3 - 9 міс. 2023'!D59/2*5</f>
        <v>0</v>
      </c>
      <c r="G58" s="29">
        <f t="shared" si="3"/>
        <v>0</v>
      </c>
      <c r="H58" s="29">
        <f>'[1]Додаток 3 - 9 міс. 2023'!D59/2*3*(100%+$M$22)</f>
        <v>0</v>
      </c>
      <c r="I58" s="29">
        <f t="shared" si="10"/>
        <v>0</v>
      </c>
      <c r="J58" s="29">
        <f t="shared" si="11"/>
        <v>0</v>
      </c>
      <c r="K58" s="31">
        <f t="shared" si="14"/>
        <v>0</v>
      </c>
    </row>
    <row r="59" spans="1:11" ht="15.75" x14ac:dyDescent="0.25">
      <c r="A59" s="109" t="s">
        <v>96</v>
      </c>
      <c r="B59" s="109"/>
      <c r="C59" s="37" t="s">
        <v>97</v>
      </c>
      <c r="D59" s="29"/>
      <c r="E59" s="29"/>
      <c r="F59" s="29">
        <f>'[1]Додаток 3 - 9 міс. 2023'!D60/2*5</f>
        <v>0</v>
      </c>
      <c r="G59" s="29">
        <f t="shared" si="3"/>
        <v>0</v>
      </c>
      <c r="H59" s="29">
        <f>'[1]Додаток 3 - 9 міс. 2023'!D60/2*3*(100%+$M$22)</f>
        <v>0</v>
      </c>
      <c r="I59" s="29">
        <f t="shared" si="10"/>
        <v>0</v>
      </c>
      <c r="J59" s="29">
        <f t="shared" si="11"/>
        <v>0</v>
      </c>
      <c r="K59" s="31">
        <f t="shared" si="14"/>
        <v>0</v>
      </c>
    </row>
    <row r="60" spans="1:11" ht="15.75" x14ac:dyDescent="0.25">
      <c r="A60" s="109" t="s">
        <v>98</v>
      </c>
      <c r="B60" s="109"/>
      <c r="C60" s="37" t="s">
        <v>99</v>
      </c>
      <c r="D60" s="38"/>
      <c r="E60" s="39"/>
      <c r="F60" s="38">
        <f>'[1]Додаток 3 - 9 міс. 2023'!D61/2*5</f>
        <v>0</v>
      </c>
      <c r="G60" s="38">
        <f t="shared" si="3"/>
        <v>0</v>
      </c>
      <c r="H60" s="38">
        <f>'[1]Додаток 3 - 9 міс. 2023'!D61/2*3*(100%+$M$22)</f>
        <v>0</v>
      </c>
      <c r="I60" s="38">
        <f t="shared" si="10"/>
        <v>0</v>
      </c>
      <c r="J60" s="38">
        <f t="shared" si="11"/>
        <v>0</v>
      </c>
      <c r="K60" s="40">
        <f t="shared" si="14"/>
        <v>0</v>
      </c>
    </row>
    <row r="61" spans="1:11" ht="15.75" x14ac:dyDescent="0.25">
      <c r="A61" s="109" t="s">
        <v>100</v>
      </c>
      <c r="B61" s="109"/>
      <c r="C61" s="37" t="s">
        <v>101</v>
      </c>
      <c r="D61" s="38"/>
      <c r="E61" s="39"/>
      <c r="F61" s="38">
        <f>'[1]Додаток 3 - 9 міс. 2023'!D62/2*5</f>
        <v>0</v>
      </c>
      <c r="G61" s="38">
        <f t="shared" si="3"/>
        <v>0</v>
      </c>
      <c r="H61" s="38">
        <f>'[1]Додаток 3 - 9 міс. 2023'!D62/2*3*(100%+$M$22)</f>
        <v>0</v>
      </c>
      <c r="I61" s="38">
        <f t="shared" si="10"/>
        <v>0</v>
      </c>
      <c r="J61" s="38">
        <f t="shared" si="11"/>
        <v>0</v>
      </c>
      <c r="K61" s="40">
        <f t="shared" si="14"/>
        <v>0</v>
      </c>
    </row>
    <row r="62" spans="1:11" ht="15.75" x14ac:dyDescent="0.25">
      <c r="A62" s="109" t="s">
        <v>102</v>
      </c>
      <c r="B62" s="109"/>
      <c r="C62" s="37" t="s">
        <v>103</v>
      </c>
      <c r="D62" s="38"/>
      <c r="E62" s="39"/>
      <c r="F62" s="38">
        <f>'[1]Додаток 3 - 9 міс. 2023'!D63/2*5</f>
        <v>0</v>
      </c>
      <c r="G62" s="38">
        <f t="shared" si="3"/>
        <v>0</v>
      </c>
      <c r="H62" s="38">
        <f>'[1]Додаток 3 - 9 міс. 2023'!D63/2*3*(100%+$M$22)</f>
        <v>0</v>
      </c>
      <c r="I62" s="38">
        <f t="shared" si="10"/>
        <v>0</v>
      </c>
      <c r="J62" s="38">
        <f t="shared" si="11"/>
        <v>0</v>
      </c>
      <c r="K62" s="40">
        <f t="shared" si="14"/>
        <v>0</v>
      </c>
    </row>
    <row r="63" spans="1:11" ht="15.75" x14ac:dyDescent="0.25">
      <c r="A63" s="109" t="s">
        <v>104</v>
      </c>
      <c r="B63" s="109"/>
      <c r="C63" s="37" t="s">
        <v>105</v>
      </c>
      <c r="D63" s="38"/>
      <c r="E63" s="39"/>
      <c r="F63" s="38">
        <f>'[1]Додаток 3 - 9 міс. 2023'!D64/2*5</f>
        <v>0</v>
      </c>
      <c r="G63" s="38">
        <f t="shared" si="3"/>
        <v>0</v>
      </c>
      <c r="H63" s="38">
        <f>'[1]Додаток 3 - 9 міс. 2023'!D64/2*3*(100%+$M$22)</f>
        <v>0</v>
      </c>
      <c r="I63" s="38">
        <f t="shared" si="10"/>
        <v>0</v>
      </c>
      <c r="J63" s="38">
        <f t="shared" si="11"/>
        <v>0</v>
      </c>
      <c r="K63" s="40">
        <f t="shared" si="14"/>
        <v>0</v>
      </c>
    </row>
    <row r="64" spans="1:11" ht="15.75" x14ac:dyDescent="0.25">
      <c r="A64" s="109" t="s">
        <v>106</v>
      </c>
      <c r="B64" s="109"/>
      <c r="C64" s="37" t="s">
        <v>107</v>
      </c>
      <c r="D64" s="38"/>
      <c r="E64" s="39"/>
      <c r="F64" s="38">
        <f>'[1]Додаток 3 - 9 міс. 2023'!D65/2*5</f>
        <v>0</v>
      </c>
      <c r="G64" s="38">
        <f t="shared" si="3"/>
        <v>0</v>
      </c>
      <c r="H64" s="38">
        <f>'[1]Додаток 3 - 9 міс. 2023'!D65/2*3*(100%+$M$22)</f>
        <v>0</v>
      </c>
      <c r="I64" s="38">
        <f t="shared" si="10"/>
        <v>0</v>
      </c>
      <c r="J64" s="38">
        <f t="shared" si="11"/>
        <v>0</v>
      </c>
      <c r="K64" s="40">
        <f t="shared" si="14"/>
        <v>0</v>
      </c>
    </row>
    <row r="65" spans="1:11" ht="15.75" x14ac:dyDescent="0.25">
      <c r="A65" s="109" t="s">
        <v>108</v>
      </c>
      <c r="B65" s="109"/>
      <c r="C65" s="37" t="s">
        <v>109</v>
      </c>
      <c r="D65" s="38"/>
      <c r="E65" s="39"/>
      <c r="F65" s="38">
        <f>'[1]Додаток 3 - 9 міс. 2023'!D66/2*5</f>
        <v>0</v>
      </c>
      <c r="G65" s="38">
        <f t="shared" si="3"/>
        <v>0</v>
      </c>
      <c r="H65" s="38">
        <f>'[1]Додаток 3 - 9 міс. 2023'!D66/2*3*(100%+$M$22)</f>
        <v>0</v>
      </c>
      <c r="I65" s="38">
        <f t="shared" si="10"/>
        <v>0</v>
      </c>
      <c r="J65" s="38">
        <f t="shared" si="11"/>
        <v>0</v>
      </c>
      <c r="K65" s="40">
        <f t="shared" si="14"/>
        <v>0</v>
      </c>
    </row>
    <row r="66" spans="1:11" ht="15.75" x14ac:dyDescent="0.25">
      <c r="A66" s="109" t="s">
        <v>110</v>
      </c>
      <c r="B66" s="109"/>
      <c r="C66" s="37" t="s">
        <v>111</v>
      </c>
      <c r="D66" s="29"/>
      <c r="E66" s="29"/>
      <c r="F66" s="29">
        <f>'[1]Додаток 3 - 9 міс. 2023'!D67/2*5</f>
        <v>0</v>
      </c>
      <c r="G66" s="29">
        <f t="shared" si="3"/>
        <v>0</v>
      </c>
      <c r="H66" s="29">
        <f>'[1]Додаток 3 - 9 міс. 2023'!D67/2*3*(100%+$M$22)</f>
        <v>0</v>
      </c>
      <c r="I66" s="29">
        <f t="shared" si="10"/>
        <v>0</v>
      </c>
      <c r="J66" s="29">
        <f t="shared" si="11"/>
        <v>0</v>
      </c>
      <c r="K66" s="31">
        <f t="shared" si="14"/>
        <v>0</v>
      </c>
    </row>
    <row r="67" spans="1:11" s="43" customFormat="1" ht="15.75" x14ac:dyDescent="0.25">
      <c r="A67" s="119" t="s">
        <v>48</v>
      </c>
      <c r="B67" s="119"/>
      <c r="C67" s="26" t="s">
        <v>112</v>
      </c>
      <c r="D67" s="29"/>
      <c r="E67" s="20">
        <v>24.8</v>
      </c>
      <c r="F67" s="41">
        <v>24.8</v>
      </c>
      <c r="G67" s="41">
        <f t="shared" ref="G67:G68" si="16">SUM(H67:K67)</f>
        <v>32</v>
      </c>
      <c r="H67" s="41">
        <v>8</v>
      </c>
      <c r="I67" s="41">
        <v>8</v>
      </c>
      <c r="J67" s="41">
        <v>8</v>
      </c>
      <c r="K67" s="42">
        <v>8</v>
      </c>
    </row>
    <row r="68" spans="1:11" s="43" customFormat="1" ht="15.75" x14ac:dyDescent="0.25">
      <c r="A68" s="119" t="s">
        <v>50</v>
      </c>
      <c r="B68" s="119"/>
      <c r="C68" s="26" t="s">
        <v>113</v>
      </c>
      <c r="D68" s="29"/>
      <c r="E68" s="20">
        <v>51</v>
      </c>
      <c r="F68" s="41">
        <v>51</v>
      </c>
      <c r="G68" s="41">
        <f t="shared" si="16"/>
        <v>88</v>
      </c>
      <c r="H68" s="41">
        <v>22</v>
      </c>
      <c r="I68" s="41">
        <v>22</v>
      </c>
      <c r="J68" s="41">
        <v>22</v>
      </c>
      <c r="K68" s="42">
        <v>22</v>
      </c>
    </row>
    <row r="69" spans="1:11" ht="15.75" x14ac:dyDescent="0.25">
      <c r="A69" s="109" t="s">
        <v>114</v>
      </c>
      <c r="B69" s="109"/>
      <c r="C69" s="37" t="s">
        <v>115</v>
      </c>
      <c r="D69" s="25">
        <v>48.8</v>
      </c>
      <c r="E69" s="25">
        <f>E70+E71+E72+E73+E74+E75</f>
        <v>475.59999999999997</v>
      </c>
      <c r="F69" s="24">
        <f>F70+F71+F72+F73+F74+F75</f>
        <v>475.59999999999997</v>
      </c>
      <c r="G69" s="24">
        <f>SUM(H69:K69)</f>
        <v>325.79999999999995</v>
      </c>
      <c r="H69" s="24">
        <f>H70+H71+H72+H73+H74+H75</f>
        <v>161.9</v>
      </c>
      <c r="I69" s="24">
        <f>I70+I71+I72+I73+I74</f>
        <v>73.599999999999994</v>
      </c>
      <c r="J69" s="24">
        <f>J74+J73+J72+J71</f>
        <v>44.9</v>
      </c>
      <c r="K69" s="44">
        <f>K74+K73+K72+K71</f>
        <v>45.4</v>
      </c>
    </row>
    <row r="70" spans="1:11" ht="15.75" customHeight="1" x14ac:dyDescent="0.25">
      <c r="A70" s="110" t="s">
        <v>116</v>
      </c>
      <c r="B70" s="126"/>
      <c r="C70" s="37" t="s">
        <v>117</v>
      </c>
      <c r="D70" s="29"/>
      <c r="E70" s="29">
        <v>283.2</v>
      </c>
      <c r="F70" s="19">
        <v>283.2</v>
      </c>
      <c r="G70" s="19">
        <f>SUM(H70:K70)</f>
        <v>57</v>
      </c>
      <c r="H70" s="19">
        <v>28.5</v>
      </c>
      <c r="I70" s="19">
        <v>28.5</v>
      </c>
      <c r="J70" s="19"/>
      <c r="K70" s="23"/>
    </row>
    <row r="71" spans="1:11" ht="15.75" x14ac:dyDescent="0.25">
      <c r="A71" s="109" t="s">
        <v>118</v>
      </c>
      <c r="B71" s="109"/>
      <c r="C71" s="37" t="s">
        <v>119</v>
      </c>
      <c r="D71" s="20">
        <v>2.2000000000000002</v>
      </c>
      <c r="E71" s="20">
        <v>5.2</v>
      </c>
      <c r="F71" s="20">
        <v>5.2</v>
      </c>
      <c r="G71" s="19">
        <v>6</v>
      </c>
      <c r="H71" s="30">
        <v>1.5</v>
      </c>
      <c r="I71" s="30">
        <v>1.5</v>
      </c>
      <c r="J71" s="30">
        <v>1.5</v>
      </c>
      <c r="K71" s="32">
        <v>1.5</v>
      </c>
    </row>
    <row r="72" spans="1:11" ht="15.75" x14ac:dyDescent="0.25">
      <c r="A72" s="109" t="s">
        <v>120</v>
      </c>
      <c r="B72" s="109"/>
      <c r="C72" s="37" t="s">
        <v>121</v>
      </c>
      <c r="D72" s="20"/>
      <c r="E72" s="20">
        <v>10.3</v>
      </c>
      <c r="F72" s="19">
        <v>10.3</v>
      </c>
      <c r="G72" s="19">
        <f>H72+I72+J72+K72</f>
        <v>49.9</v>
      </c>
      <c r="H72" s="19">
        <v>12.5</v>
      </c>
      <c r="I72" s="19">
        <f t="shared" si="10"/>
        <v>12.5</v>
      </c>
      <c r="J72" s="19">
        <f t="shared" si="11"/>
        <v>12.5</v>
      </c>
      <c r="K72" s="23">
        <v>12.4</v>
      </c>
    </row>
    <row r="73" spans="1:11" ht="15.75" x14ac:dyDescent="0.25">
      <c r="A73" s="109" t="s">
        <v>122</v>
      </c>
      <c r="B73" s="109"/>
      <c r="C73" s="37" t="s">
        <v>123</v>
      </c>
      <c r="D73" s="20">
        <v>31.1</v>
      </c>
      <c r="E73" s="20">
        <v>32.700000000000003</v>
      </c>
      <c r="F73" s="20">
        <v>32.700000000000003</v>
      </c>
      <c r="G73" s="30">
        <f t="shared" si="3"/>
        <v>38</v>
      </c>
      <c r="H73" s="30">
        <v>35</v>
      </c>
      <c r="I73" s="30">
        <v>1.6</v>
      </c>
      <c r="J73" s="30">
        <v>1.4</v>
      </c>
      <c r="K73" s="31">
        <v>0</v>
      </c>
    </row>
    <row r="74" spans="1:11" ht="15.75" x14ac:dyDescent="0.25">
      <c r="A74" s="109" t="s">
        <v>124</v>
      </c>
      <c r="B74" s="109"/>
      <c r="C74" s="37" t="s">
        <v>125</v>
      </c>
      <c r="D74" s="20">
        <v>15.5</v>
      </c>
      <c r="E74" s="20">
        <v>95.7</v>
      </c>
      <c r="F74" s="20">
        <v>95.7</v>
      </c>
      <c r="G74" s="19">
        <f>SUM(H74:K74)</f>
        <v>125</v>
      </c>
      <c r="H74" s="30">
        <v>34.5</v>
      </c>
      <c r="I74" s="30">
        <v>29.5</v>
      </c>
      <c r="J74" s="30">
        <v>29.5</v>
      </c>
      <c r="K74" s="32">
        <v>31.5</v>
      </c>
    </row>
    <row r="75" spans="1:11" ht="15.75" x14ac:dyDescent="0.25">
      <c r="A75" s="109" t="s">
        <v>423</v>
      </c>
      <c r="B75" s="109"/>
      <c r="C75" s="37" t="s">
        <v>126</v>
      </c>
      <c r="D75" s="29"/>
      <c r="E75" s="20">
        <v>48.5</v>
      </c>
      <c r="F75" s="20">
        <v>48.5</v>
      </c>
      <c r="G75" s="19">
        <f>SUM(H75:K75)</f>
        <v>49.9</v>
      </c>
      <c r="H75" s="20">
        <v>49.9</v>
      </c>
      <c r="I75" s="29">
        <v>0</v>
      </c>
      <c r="J75" s="29">
        <f t="shared" si="11"/>
        <v>0</v>
      </c>
      <c r="K75" s="31">
        <f t="shared" si="14"/>
        <v>0</v>
      </c>
    </row>
    <row r="76" spans="1:11" ht="15.75" x14ac:dyDescent="0.25">
      <c r="A76" s="107" t="s">
        <v>127</v>
      </c>
      <c r="B76" s="107"/>
      <c r="C76" s="34">
        <v>9</v>
      </c>
      <c r="D76" s="28">
        <f>SUM(D77:D83)</f>
        <v>0</v>
      </c>
      <c r="E76" s="28">
        <f t="shared" ref="E76:K76" si="17">SUM(E77:E83)</f>
        <v>0</v>
      </c>
      <c r="F76" s="28">
        <f t="shared" si="17"/>
        <v>0</v>
      </c>
      <c r="G76" s="28">
        <f t="shared" si="17"/>
        <v>0</v>
      </c>
      <c r="H76" s="28">
        <f t="shared" si="17"/>
        <v>0</v>
      </c>
      <c r="I76" s="28">
        <f t="shared" si="17"/>
        <v>0</v>
      </c>
      <c r="J76" s="28">
        <f t="shared" si="17"/>
        <v>0</v>
      </c>
      <c r="K76" s="28">
        <f t="shared" si="17"/>
        <v>0</v>
      </c>
    </row>
    <row r="77" spans="1:11" ht="15.75" x14ac:dyDescent="0.25">
      <c r="A77" s="109" t="s">
        <v>128</v>
      </c>
      <c r="B77" s="109"/>
      <c r="C77" s="37" t="s">
        <v>129</v>
      </c>
      <c r="D77" s="29"/>
      <c r="E77" s="29"/>
      <c r="F77" s="29">
        <f>'[1]Додаток 3 - 9 міс. 2023'!D78/2*5</f>
        <v>0</v>
      </c>
      <c r="G77" s="29">
        <f t="shared" si="3"/>
        <v>0</v>
      </c>
      <c r="H77" s="29">
        <f>'[1]Додаток 3 - 9 міс. 2023'!D78/2*3*(100%+$M$22)</f>
        <v>0</v>
      </c>
      <c r="I77" s="29">
        <f t="shared" si="10"/>
        <v>0</v>
      </c>
      <c r="J77" s="29">
        <f t="shared" si="11"/>
        <v>0</v>
      </c>
      <c r="K77" s="31">
        <f t="shared" si="14"/>
        <v>0</v>
      </c>
    </row>
    <row r="78" spans="1:11" ht="15.75" x14ac:dyDescent="0.25">
      <c r="A78" s="109" t="s">
        <v>130</v>
      </c>
      <c r="B78" s="109"/>
      <c r="C78" s="37" t="s">
        <v>131</v>
      </c>
      <c r="D78" s="38"/>
      <c r="E78" s="39"/>
      <c r="F78" s="38">
        <f>'[1]Додаток 3 - 9 міс. 2023'!D79/2*5</f>
        <v>0</v>
      </c>
      <c r="G78" s="38">
        <f t="shared" si="3"/>
        <v>0</v>
      </c>
      <c r="H78" s="38">
        <f>'[1]Додаток 3 - 9 міс. 2023'!D79/2*3*(100%+$M$22)</f>
        <v>0</v>
      </c>
      <c r="I78" s="38">
        <f t="shared" si="10"/>
        <v>0</v>
      </c>
      <c r="J78" s="38">
        <f t="shared" si="11"/>
        <v>0</v>
      </c>
      <c r="K78" s="40">
        <f t="shared" si="14"/>
        <v>0</v>
      </c>
    </row>
    <row r="79" spans="1:11" ht="15.75" x14ac:dyDescent="0.25">
      <c r="A79" s="109" t="s">
        <v>54</v>
      </c>
      <c r="B79" s="109"/>
      <c r="C79" s="37" t="s">
        <v>132</v>
      </c>
      <c r="D79" s="38"/>
      <c r="E79" s="39"/>
      <c r="F79" s="38">
        <f>'[1]Додаток 3 - 9 міс. 2023'!D80/2*5</f>
        <v>0</v>
      </c>
      <c r="G79" s="38">
        <f t="shared" si="3"/>
        <v>0</v>
      </c>
      <c r="H79" s="38">
        <f>'[1]Додаток 3 - 9 міс. 2023'!D80/2*3*(100%+$M$22)</f>
        <v>0</v>
      </c>
      <c r="I79" s="38">
        <f t="shared" si="10"/>
        <v>0</v>
      </c>
      <c r="J79" s="38">
        <f t="shared" si="11"/>
        <v>0</v>
      </c>
      <c r="K79" s="40">
        <f t="shared" si="14"/>
        <v>0</v>
      </c>
    </row>
    <row r="80" spans="1:11" ht="15.75" x14ac:dyDescent="0.25">
      <c r="A80" s="109" t="s">
        <v>133</v>
      </c>
      <c r="B80" s="109"/>
      <c r="C80" s="37" t="s">
        <v>134</v>
      </c>
      <c r="D80" s="38"/>
      <c r="E80" s="39"/>
      <c r="F80" s="38">
        <f>'[1]Додаток 3 - 9 міс. 2023'!D81/2*5</f>
        <v>0</v>
      </c>
      <c r="G80" s="38">
        <f t="shared" si="3"/>
        <v>0</v>
      </c>
      <c r="H80" s="38">
        <f>'[1]Додаток 3 - 9 міс. 2023'!D81/2*3*(100%+$M$22)</f>
        <v>0</v>
      </c>
      <c r="I80" s="38">
        <f t="shared" si="10"/>
        <v>0</v>
      </c>
      <c r="J80" s="38">
        <f t="shared" si="11"/>
        <v>0</v>
      </c>
      <c r="K80" s="40">
        <f t="shared" si="14"/>
        <v>0</v>
      </c>
    </row>
    <row r="81" spans="1:14" ht="15.75" x14ac:dyDescent="0.25">
      <c r="A81" s="109" t="s">
        <v>135</v>
      </c>
      <c r="B81" s="109"/>
      <c r="C81" s="37" t="s">
        <v>136</v>
      </c>
      <c r="D81" s="38"/>
      <c r="E81" s="39"/>
      <c r="F81" s="38">
        <f>'[1]Додаток 3 - 9 міс. 2023'!D82/2*5</f>
        <v>0</v>
      </c>
      <c r="G81" s="38">
        <f t="shared" si="3"/>
        <v>0</v>
      </c>
      <c r="H81" s="38">
        <f>'[1]Додаток 3 - 9 міс. 2023'!D82/2*3*(100%+$M$22)</f>
        <v>0</v>
      </c>
      <c r="I81" s="38">
        <f t="shared" si="10"/>
        <v>0</v>
      </c>
      <c r="J81" s="38">
        <f t="shared" si="11"/>
        <v>0</v>
      </c>
      <c r="K81" s="40">
        <f t="shared" si="14"/>
        <v>0</v>
      </c>
    </row>
    <row r="82" spans="1:14" ht="15.75" x14ac:dyDescent="0.25">
      <c r="A82" s="109" t="s">
        <v>137</v>
      </c>
      <c r="B82" s="109"/>
      <c r="C82" s="37" t="s">
        <v>138</v>
      </c>
      <c r="D82" s="38"/>
      <c r="E82" s="39"/>
      <c r="F82" s="38">
        <f>'[1]Додаток 3 - 9 міс. 2023'!D83/2*5</f>
        <v>0</v>
      </c>
      <c r="G82" s="38">
        <f t="shared" si="3"/>
        <v>0</v>
      </c>
      <c r="H82" s="38">
        <f>'[1]Додаток 3 - 9 міс. 2023'!D83/2*3*(100%+$M$22)</f>
        <v>0</v>
      </c>
      <c r="I82" s="38">
        <f t="shared" si="10"/>
        <v>0</v>
      </c>
      <c r="J82" s="38">
        <f t="shared" si="11"/>
        <v>0</v>
      </c>
      <c r="K82" s="40">
        <f t="shared" si="14"/>
        <v>0</v>
      </c>
    </row>
    <row r="83" spans="1:14" ht="15.75" x14ac:dyDescent="0.25">
      <c r="A83" s="109" t="s">
        <v>139</v>
      </c>
      <c r="B83" s="109"/>
      <c r="C83" s="37" t="s">
        <v>140</v>
      </c>
      <c r="D83" s="38"/>
      <c r="E83" s="39"/>
      <c r="F83" s="38">
        <f>'[1]Додаток 3 - 9 міс. 2023'!D84/2*5</f>
        <v>0</v>
      </c>
      <c r="G83" s="38">
        <f t="shared" si="3"/>
        <v>0</v>
      </c>
      <c r="H83" s="38">
        <f>'[1]Додаток 3 - 9 міс. 2023'!D84/2*3*(100%+$M$22)</f>
        <v>0</v>
      </c>
      <c r="I83" s="38">
        <f t="shared" si="10"/>
        <v>0</v>
      </c>
      <c r="J83" s="38">
        <f t="shared" si="11"/>
        <v>0</v>
      </c>
      <c r="K83" s="40">
        <f t="shared" si="14"/>
        <v>0</v>
      </c>
    </row>
    <row r="84" spans="1:14" ht="15.75" x14ac:dyDescent="0.25">
      <c r="A84" s="107" t="s">
        <v>141</v>
      </c>
      <c r="B84" s="107"/>
      <c r="C84" s="34">
        <v>10</v>
      </c>
      <c r="D84" s="35">
        <f>SUM(D85:D89)</f>
        <v>0</v>
      </c>
      <c r="E84" s="28">
        <f t="shared" ref="E84:K84" si="18">SUM(E85:E89)</f>
        <v>0</v>
      </c>
      <c r="F84" s="35">
        <f t="shared" si="18"/>
        <v>0</v>
      </c>
      <c r="G84" s="35">
        <f t="shared" si="18"/>
        <v>0</v>
      </c>
      <c r="H84" s="35">
        <f t="shared" si="18"/>
        <v>0</v>
      </c>
      <c r="I84" s="35">
        <f t="shared" si="18"/>
        <v>0</v>
      </c>
      <c r="J84" s="35">
        <f t="shared" si="18"/>
        <v>0</v>
      </c>
      <c r="K84" s="35">
        <f t="shared" si="18"/>
        <v>0</v>
      </c>
    </row>
    <row r="85" spans="1:14" ht="15.75" x14ac:dyDescent="0.25">
      <c r="A85" s="122" t="s">
        <v>142</v>
      </c>
      <c r="B85" s="122"/>
      <c r="C85" s="37" t="s">
        <v>143</v>
      </c>
      <c r="D85" s="38"/>
      <c r="E85" s="29"/>
      <c r="F85" s="38">
        <f>'[1]Додаток 3 - 9 міс. 2023'!D86/2*5</f>
        <v>0</v>
      </c>
      <c r="G85" s="38">
        <f t="shared" si="3"/>
        <v>0</v>
      </c>
      <c r="H85" s="38">
        <f>'[1]Додаток 3 - 9 міс. 2023'!D86/2*3*(100%+$M$22)</f>
        <v>0</v>
      </c>
      <c r="I85" s="38">
        <f t="shared" si="10"/>
        <v>0</v>
      </c>
      <c r="J85" s="38">
        <f t="shared" si="11"/>
        <v>0</v>
      </c>
      <c r="K85" s="40">
        <f t="shared" si="14"/>
        <v>0</v>
      </c>
    </row>
    <row r="86" spans="1:14" ht="15.75" x14ac:dyDescent="0.25">
      <c r="A86" s="122" t="s">
        <v>144</v>
      </c>
      <c r="B86" s="122"/>
      <c r="C86" s="37" t="s">
        <v>145</v>
      </c>
      <c r="D86" s="38"/>
      <c r="E86" s="29"/>
      <c r="F86" s="38">
        <f>'[1]Додаток 3 - 9 міс. 2023'!D87/2*5</f>
        <v>0</v>
      </c>
      <c r="G86" s="38">
        <f t="shared" si="3"/>
        <v>0</v>
      </c>
      <c r="H86" s="38">
        <f>'[1]Додаток 3 - 9 міс. 2023'!D87/2*3*(100%+$M$22)</f>
        <v>0</v>
      </c>
      <c r="I86" s="38">
        <f t="shared" si="10"/>
        <v>0</v>
      </c>
      <c r="J86" s="38">
        <f t="shared" si="11"/>
        <v>0</v>
      </c>
      <c r="K86" s="40">
        <f t="shared" si="14"/>
        <v>0</v>
      </c>
    </row>
    <row r="87" spans="1:14" ht="15.75" x14ac:dyDescent="0.25">
      <c r="A87" s="122" t="s">
        <v>146</v>
      </c>
      <c r="B87" s="122"/>
      <c r="C87" s="37" t="s">
        <v>147</v>
      </c>
      <c r="D87" s="38"/>
      <c r="E87" s="29"/>
      <c r="F87" s="38">
        <f>'[1]Додаток 3 - 9 міс. 2023'!D88/2*5</f>
        <v>0</v>
      </c>
      <c r="G87" s="38">
        <f t="shared" si="3"/>
        <v>0</v>
      </c>
      <c r="H87" s="38">
        <f>'[1]Додаток 3 - 9 міс. 2023'!D88/2*3*(100%+$M$22)</f>
        <v>0</v>
      </c>
      <c r="I87" s="38">
        <f t="shared" si="10"/>
        <v>0</v>
      </c>
      <c r="J87" s="38">
        <f t="shared" si="11"/>
        <v>0</v>
      </c>
      <c r="K87" s="40">
        <f t="shared" si="14"/>
        <v>0</v>
      </c>
    </row>
    <row r="88" spans="1:14" ht="15.75" x14ac:dyDescent="0.25">
      <c r="A88" s="122" t="s">
        <v>148</v>
      </c>
      <c r="B88" s="122"/>
      <c r="C88" s="37" t="s">
        <v>149</v>
      </c>
      <c r="D88" s="38"/>
      <c r="E88" s="29"/>
      <c r="F88" s="38">
        <f>'[1]Додаток 3 - 9 міс. 2023'!D89/2*5</f>
        <v>0</v>
      </c>
      <c r="G88" s="38">
        <f t="shared" si="3"/>
        <v>0</v>
      </c>
      <c r="H88" s="38">
        <f>'[1]Додаток 3 - 9 міс. 2023'!D89/2*3*(100%+$M$22)</f>
        <v>0</v>
      </c>
      <c r="I88" s="38">
        <f t="shared" si="10"/>
        <v>0</v>
      </c>
      <c r="J88" s="38">
        <f t="shared" si="11"/>
        <v>0</v>
      </c>
      <c r="K88" s="40">
        <f t="shared" si="14"/>
        <v>0</v>
      </c>
    </row>
    <row r="89" spans="1:14" ht="15.75" x14ac:dyDescent="0.25">
      <c r="A89" s="122" t="s">
        <v>150</v>
      </c>
      <c r="B89" s="122"/>
      <c r="C89" s="37" t="s">
        <v>151</v>
      </c>
      <c r="D89" s="38"/>
      <c r="E89" s="29"/>
      <c r="F89" s="38">
        <f>'[1]Додаток 3 - 9 міс. 2023'!D90/2*5</f>
        <v>0</v>
      </c>
      <c r="G89" s="38">
        <f t="shared" si="3"/>
        <v>0</v>
      </c>
      <c r="H89" s="38">
        <f>'[1]Додаток 3 - 9 міс. 2023'!D90/2*3*(100%+$M$22)</f>
        <v>0</v>
      </c>
      <c r="I89" s="38">
        <f t="shared" si="10"/>
        <v>0</v>
      </c>
      <c r="J89" s="38">
        <f t="shared" si="11"/>
        <v>0</v>
      </c>
      <c r="K89" s="40">
        <f t="shared" si="14"/>
        <v>0</v>
      </c>
      <c r="N89" s="45"/>
    </row>
    <row r="90" spans="1:14" ht="15.75" x14ac:dyDescent="0.25">
      <c r="A90" s="123" t="s">
        <v>152</v>
      </c>
      <c r="B90" s="123"/>
      <c r="C90" s="46" t="s">
        <v>153</v>
      </c>
      <c r="D90" s="25">
        <f>D91</f>
        <v>2623.3</v>
      </c>
      <c r="E90" s="25">
        <f t="shared" ref="E90:K90" si="19">E91</f>
        <v>3387.3</v>
      </c>
      <c r="F90" s="25">
        <f t="shared" si="19"/>
        <v>3387.3</v>
      </c>
      <c r="G90" s="25">
        <f t="shared" si="19"/>
        <v>0</v>
      </c>
      <c r="H90" s="25">
        <f t="shared" si="19"/>
        <v>0</v>
      </c>
      <c r="I90" s="28">
        <f t="shared" si="19"/>
        <v>0</v>
      </c>
      <c r="J90" s="28">
        <f t="shared" si="19"/>
        <v>0</v>
      </c>
      <c r="K90" s="28">
        <f t="shared" si="19"/>
        <v>0</v>
      </c>
      <c r="N90" s="45"/>
    </row>
    <row r="91" spans="1:14" ht="15.75" x14ac:dyDescent="0.25">
      <c r="A91" s="122"/>
      <c r="B91" s="122"/>
      <c r="C91" s="37" t="s">
        <v>154</v>
      </c>
      <c r="D91" s="20">
        <v>2623.3</v>
      </c>
      <c r="E91" s="20">
        <v>3387.3</v>
      </c>
      <c r="F91" s="20">
        <v>3387.3</v>
      </c>
      <c r="G91" s="20">
        <v>0</v>
      </c>
      <c r="H91" s="20">
        <v>0</v>
      </c>
      <c r="I91" s="29">
        <v>0</v>
      </c>
      <c r="J91" s="29">
        <v>0</v>
      </c>
      <c r="K91" s="31">
        <v>0</v>
      </c>
      <c r="M91" s="45"/>
      <c r="N91" s="45"/>
    </row>
    <row r="92" spans="1:14" ht="15.75" x14ac:dyDescent="0.25">
      <c r="A92" s="123" t="s">
        <v>155</v>
      </c>
      <c r="B92" s="123"/>
      <c r="C92" s="46" t="s">
        <v>156</v>
      </c>
      <c r="D92" s="28">
        <f>D93</f>
        <v>0</v>
      </c>
      <c r="E92" s="24">
        <f t="shared" ref="E92:K92" si="20">E93</f>
        <v>6011.8</v>
      </c>
      <c r="F92" s="24">
        <f t="shared" si="20"/>
        <v>6011.8</v>
      </c>
      <c r="G92" s="24">
        <f t="shared" si="20"/>
        <v>12191.786</v>
      </c>
      <c r="H92" s="24">
        <f t="shared" si="20"/>
        <v>3085.538</v>
      </c>
      <c r="I92" s="24">
        <f>I93</f>
        <v>3035.538</v>
      </c>
      <c r="J92" s="24">
        <f t="shared" si="20"/>
        <v>3034.5159999999996</v>
      </c>
      <c r="K92" s="24">
        <f t="shared" si="20"/>
        <v>3036.194</v>
      </c>
    </row>
    <row r="93" spans="1:14" ht="15.75" x14ac:dyDescent="0.25">
      <c r="A93" s="122" t="s">
        <v>157</v>
      </c>
      <c r="B93" s="122"/>
      <c r="C93" s="37" t="s">
        <v>158</v>
      </c>
      <c r="D93" s="29"/>
      <c r="E93" s="19">
        <v>6011.8</v>
      </c>
      <c r="F93" s="19">
        <v>6011.8</v>
      </c>
      <c r="G93" s="19">
        <f t="shared" si="3"/>
        <v>12191.786</v>
      </c>
      <c r="H93" s="19">
        <f>H31+H32+H33+H34+H35+H36+H41+H54+H55+12</f>
        <v>3085.538</v>
      </c>
      <c r="I93" s="19">
        <f>I31+I32+I33+I34+I35+I36+I41+I54+I55+12</f>
        <v>3035.538</v>
      </c>
      <c r="J93" s="19">
        <f>J31+J32+J33+J34+J35+J36+J41+J54+J55+12</f>
        <v>3034.5159999999996</v>
      </c>
      <c r="K93" s="19">
        <f>K31+K32+K33+K34+K35+K36+K41+K54+K55+13.9</f>
        <v>3036.194</v>
      </c>
      <c r="M93" s="45"/>
    </row>
    <row r="94" spans="1:14" ht="15.75" x14ac:dyDescent="0.25">
      <c r="A94" s="107" t="s">
        <v>159</v>
      </c>
      <c r="B94" s="107"/>
      <c r="C94" s="34">
        <v>13</v>
      </c>
      <c r="D94" s="28">
        <f>SUM(D95:D103)</f>
        <v>0</v>
      </c>
      <c r="E94" s="28">
        <f t="shared" ref="E94:K94" si="21">SUM(E95:E103)</f>
        <v>0</v>
      </c>
      <c r="F94" s="29">
        <f>'[1]Додаток 3 - 9 міс. 2023'!D95/2*5</f>
        <v>0</v>
      </c>
      <c r="G94" s="28">
        <f t="shared" si="21"/>
        <v>0</v>
      </c>
      <c r="H94" s="28">
        <f t="shared" si="21"/>
        <v>0</v>
      </c>
      <c r="I94" s="28">
        <f t="shared" si="21"/>
        <v>0</v>
      </c>
      <c r="J94" s="28">
        <f t="shared" si="21"/>
        <v>0</v>
      </c>
      <c r="K94" s="28">
        <f t="shared" si="21"/>
        <v>0</v>
      </c>
      <c r="M94" s="45"/>
    </row>
    <row r="95" spans="1:14" ht="15.75" x14ac:dyDescent="0.25">
      <c r="A95" s="122" t="s">
        <v>160</v>
      </c>
      <c r="B95" s="122"/>
      <c r="C95" s="37" t="s">
        <v>161</v>
      </c>
      <c r="D95" s="29"/>
      <c r="E95" s="29"/>
      <c r="F95" s="29">
        <f>'[1]Додаток 3 - 9 міс. 2023'!D96/2*5</f>
        <v>0</v>
      </c>
      <c r="G95" s="29">
        <f t="shared" ref="G95:G126" si="22">SUM(H95:K95)</f>
        <v>0</v>
      </c>
      <c r="H95" s="29">
        <f>'[1]Додаток 3 - 9 міс. 2023'!D96/2*3*(100%+$M$22)</f>
        <v>0</v>
      </c>
      <c r="I95" s="29">
        <f t="shared" ref="I95:I126" si="23">H95*(100%+$N$22)</f>
        <v>0</v>
      </c>
      <c r="J95" s="29">
        <f t="shared" ref="J95:J126" si="24">I95*(100%+$O$22)</f>
        <v>0</v>
      </c>
      <c r="K95" s="31">
        <f t="shared" ref="K95:K126" si="25">J95*(100%+$P$22)</f>
        <v>0</v>
      </c>
    </row>
    <row r="96" spans="1:14" ht="15.75" x14ac:dyDescent="0.25">
      <c r="A96" s="122" t="s">
        <v>162</v>
      </c>
      <c r="B96" s="122"/>
      <c r="C96" s="37" t="s">
        <v>163</v>
      </c>
      <c r="D96" s="29"/>
      <c r="E96" s="29"/>
      <c r="F96" s="29">
        <f>'[1]Додаток 3 - 9 міс. 2023'!D97/2*5</f>
        <v>0</v>
      </c>
      <c r="G96" s="29">
        <f t="shared" si="22"/>
        <v>0</v>
      </c>
      <c r="H96" s="29">
        <f>'[1]Додаток 3 - 9 міс. 2023'!D97/2*3*(100%+$M$22)</f>
        <v>0</v>
      </c>
      <c r="I96" s="29">
        <f t="shared" si="23"/>
        <v>0</v>
      </c>
      <c r="J96" s="29">
        <f t="shared" si="24"/>
        <v>0</v>
      </c>
      <c r="K96" s="31">
        <f t="shared" si="25"/>
        <v>0</v>
      </c>
    </row>
    <row r="97" spans="1:11" ht="15.75" x14ac:dyDescent="0.25">
      <c r="A97" s="122" t="s">
        <v>164</v>
      </c>
      <c r="B97" s="122"/>
      <c r="C97" s="37" t="s">
        <v>165</v>
      </c>
      <c r="D97" s="38"/>
      <c r="E97" s="39"/>
      <c r="F97" s="38">
        <f>'[1]Додаток 3 - 9 міс. 2023'!D98/2*5</f>
        <v>0</v>
      </c>
      <c r="G97" s="38">
        <f t="shared" si="22"/>
        <v>0</v>
      </c>
      <c r="H97" s="38">
        <f>'[1]Додаток 3 - 9 міс. 2023'!D98/2*3*(100%+$M$22)</f>
        <v>0</v>
      </c>
      <c r="I97" s="38">
        <f t="shared" si="23"/>
        <v>0</v>
      </c>
      <c r="J97" s="38">
        <f t="shared" si="24"/>
        <v>0</v>
      </c>
      <c r="K97" s="40">
        <f t="shared" si="25"/>
        <v>0</v>
      </c>
    </row>
    <row r="98" spans="1:11" ht="15.75" x14ac:dyDescent="0.25">
      <c r="A98" s="122" t="s">
        <v>166</v>
      </c>
      <c r="B98" s="122"/>
      <c r="C98" s="37" t="s">
        <v>167</v>
      </c>
      <c r="D98" s="38"/>
      <c r="E98" s="39"/>
      <c r="F98" s="38">
        <f>'[1]Додаток 3 - 9 міс. 2023'!D99/2*5</f>
        <v>0</v>
      </c>
      <c r="G98" s="38">
        <f t="shared" si="22"/>
        <v>0</v>
      </c>
      <c r="H98" s="38">
        <f>'[1]Додаток 3 - 9 міс. 2023'!D99/2*3*(100%+$M$22)</f>
        <v>0</v>
      </c>
      <c r="I98" s="38">
        <f t="shared" si="23"/>
        <v>0</v>
      </c>
      <c r="J98" s="38">
        <f t="shared" si="24"/>
        <v>0</v>
      </c>
      <c r="K98" s="40">
        <f t="shared" si="25"/>
        <v>0</v>
      </c>
    </row>
    <row r="99" spans="1:11" ht="15.75" x14ac:dyDescent="0.25">
      <c r="A99" s="122" t="s">
        <v>168</v>
      </c>
      <c r="B99" s="122"/>
      <c r="C99" s="37" t="s">
        <v>169</v>
      </c>
      <c r="D99" s="38"/>
      <c r="E99" s="39"/>
      <c r="F99" s="38">
        <f>'[1]Додаток 3 - 9 міс. 2023'!D100/2*5</f>
        <v>0</v>
      </c>
      <c r="G99" s="38">
        <f t="shared" si="22"/>
        <v>0</v>
      </c>
      <c r="H99" s="38">
        <f>'[1]Додаток 3 - 9 міс. 2023'!D100/2*3*(100%+$M$22)</f>
        <v>0</v>
      </c>
      <c r="I99" s="38">
        <f t="shared" si="23"/>
        <v>0</v>
      </c>
      <c r="J99" s="38">
        <f t="shared" si="24"/>
        <v>0</v>
      </c>
      <c r="K99" s="40">
        <f t="shared" si="25"/>
        <v>0</v>
      </c>
    </row>
    <row r="100" spans="1:11" ht="15.75" x14ac:dyDescent="0.25">
      <c r="A100" s="122" t="s">
        <v>170</v>
      </c>
      <c r="B100" s="122"/>
      <c r="C100" s="37" t="s">
        <v>171</v>
      </c>
      <c r="D100" s="38"/>
      <c r="E100" s="39"/>
      <c r="F100" s="38">
        <f>'[1]Додаток 3 - 9 міс. 2023'!D101/2*5</f>
        <v>0</v>
      </c>
      <c r="G100" s="38">
        <f t="shared" si="22"/>
        <v>0</v>
      </c>
      <c r="H100" s="38">
        <f>'[1]Додаток 3 - 9 міс. 2023'!D101/2*3*(100%+$M$22)</f>
        <v>0</v>
      </c>
      <c r="I100" s="38">
        <f t="shared" si="23"/>
        <v>0</v>
      </c>
      <c r="J100" s="38">
        <f t="shared" si="24"/>
        <v>0</v>
      </c>
      <c r="K100" s="40">
        <f t="shared" si="25"/>
        <v>0</v>
      </c>
    </row>
    <row r="101" spans="1:11" ht="15.75" x14ac:dyDescent="0.25">
      <c r="A101" s="122" t="s">
        <v>172</v>
      </c>
      <c r="B101" s="122"/>
      <c r="C101" s="37" t="s">
        <v>173</v>
      </c>
      <c r="D101" s="38"/>
      <c r="E101" s="39"/>
      <c r="F101" s="38">
        <f>'[1]Додаток 3 - 9 міс. 2023'!D102/2*5</f>
        <v>0</v>
      </c>
      <c r="G101" s="38">
        <f t="shared" si="22"/>
        <v>0</v>
      </c>
      <c r="H101" s="38">
        <f>'[1]Додаток 3 - 9 міс. 2023'!D102/2*3*(100%+$M$22)</f>
        <v>0</v>
      </c>
      <c r="I101" s="38">
        <f t="shared" si="23"/>
        <v>0</v>
      </c>
      <c r="J101" s="38">
        <f t="shared" si="24"/>
        <v>0</v>
      </c>
      <c r="K101" s="40">
        <f t="shared" si="25"/>
        <v>0</v>
      </c>
    </row>
    <row r="102" spans="1:11" ht="15.75" x14ac:dyDescent="0.25">
      <c r="A102" s="122" t="s">
        <v>174</v>
      </c>
      <c r="B102" s="122"/>
      <c r="C102" s="37" t="s">
        <v>175</v>
      </c>
      <c r="D102" s="38"/>
      <c r="E102" s="39"/>
      <c r="F102" s="38">
        <f>'[1]Додаток 3 - 9 міс. 2023'!D103/2*5</f>
        <v>0</v>
      </c>
      <c r="G102" s="38">
        <f t="shared" si="22"/>
        <v>0</v>
      </c>
      <c r="H102" s="38">
        <f>'[1]Додаток 3 - 9 міс. 2023'!D103/2*3*(100%+$M$22)</f>
        <v>0</v>
      </c>
      <c r="I102" s="38">
        <f t="shared" si="23"/>
        <v>0</v>
      </c>
      <c r="J102" s="38">
        <f t="shared" si="24"/>
        <v>0</v>
      </c>
      <c r="K102" s="40">
        <f t="shared" si="25"/>
        <v>0</v>
      </c>
    </row>
    <row r="103" spans="1:11" ht="15.75" x14ac:dyDescent="0.25">
      <c r="A103" s="122" t="s">
        <v>176</v>
      </c>
      <c r="B103" s="122"/>
      <c r="C103" s="37" t="s">
        <v>177</v>
      </c>
      <c r="D103" s="38"/>
      <c r="E103" s="39"/>
      <c r="F103" s="38">
        <f>'[1]Додаток 3 - 9 міс. 2023'!D104/2*5</f>
        <v>0</v>
      </c>
      <c r="G103" s="38">
        <f t="shared" si="22"/>
        <v>0</v>
      </c>
      <c r="H103" s="38">
        <f>'[1]Додаток 3 - 9 міс. 2023'!D104/2*3*(100%+$M$22)</f>
        <v>0</v>
      </c>
      <c r="I103" s="38">
        <f t="shared" si="23"/>
        <v>0</v>
      </c>
      <c r="J103" s="38">
        <f t="shared" si="24"/>
        <v>0</v>
      </c>
      <c r="K103" s="40">
        <f t="shared" si="25"/>
        <v>0</v>
      </c>
    </row>
    <row r="104" spans="1:11" ht="15.75" x14ac:dyDescent="0.25">
      <c r="A104" s="123" t="s">
        <v>178</v>
      </c>
      <c r="B104" s="123"/>
      <c r="C104" s="46" t="s">
        <v>179</v>
      </c>
      <c r="D104" s="47">
        <f t="shared" ref="D104:K104" si="26">D44+D84+D90+D92-D45-D76-D94</f>
        <v>-33.600000000000023</v>
      </c>
      <c r="E104" s="25">
        <f t="shared" si="26"/>
        <v>-3854.2</v>
      </c>
      <c r="F104" s="24">
        <f t="shared" si="26"/>
        <v>-3854.2</v>
      </c>
      <c r="G104" s="54">
        <f t="shared" si="26"/>
        <v>-4930.4699999999975</v>
      </c>
      <c r="H104" s="54">
        <f t="shared" si="26"/>
        <v>-1352.8760000000002</v>
      </c>
      <c r="I104" s="54">
        <f t="shared" si="26"/>
        <v>-1231.1759999999999</v>
      </c>
      <c r="J104" s="54">
        <f t="shared" si="26"/>
        <v>-1173.6700000000005</v>
      </c>
      <c r="K104" s="54">
        <f t="shared" si="26"/>
        <v>-1172.748</v>
      </c>
    </row>
    <row r="105" spans="1:11" ht="15.75" x14ac:dyDescent="0.25">
      <c r="A105" s="123" t="s">
        <v>180</v>
      </c>
      <c r="B105" s="123"/>
      <c r="C105" s="46" t="s">
        <v>181</v>
      </c>
      <c r="D105" s="38"/>
      <c r="E105" s="29"/>
      <c r="F105" s="38">
        <f>'[1]Додаток 3 - 9 міс. 2023'!D106/2*5</f>
        <v>0</v>
      </c>
      <c r="G105" s="38">
        <f t="shared" si="22"/>
        <v>0</v>
      </c>
      <c r="H105" s="38">
        <f>'[1]Додаток 3 - 9 міс. 2023'!D106/2*3*(100%+$M$22)</f>
        <v>0</v>
      </c>
      <c r="I105" s="38">
        <f t="shared" si="23"/>
        <v>0</v>
      </c>
      <c r="J105" s="38">
        <f t="shared" si="24"/>
        <v>0</v>
      </c>
      <c r="K105" s="40">
        <f t="shared" si="25"/>
        <v>0</v>
      </c>
    </row>
    <row r="106" spans="1:11" ht="15.75" x14ac:dyDescent="0.25">
      <c r="A106" s="107" t="s">
        <v>182</v>
      </c>
      <c r="B106" s="107"/>
      <c r="C106" s="34">
        <v>16</v>
      </c>
      <c r="D106" s="38"/>
      <c r="E106" s="29"/>
      <c r="F106" s="38">
        <f>'[1]Додаток 3 - 9 міс. 2023'!D107/2*5</f>
        <v>0</v>
      </c>
      <c r="G106" s="38">
        <f t="shared" si="22"/>
        <v>0</v>
      </c>
      <c r="H106" s="38">
        <f>'[1]Додаток 3 - 9 міс. 2023'!D107/2*3*(100%+$M$22)</f>
        <v>0</v>
      </c>
      <c r="I106" s="38">
        <f t="shared" si="23"/>
        <v>0</v>
      </c>
      <c r="J106" s="38">
        <f t="shared" si="24"/>
        <v>0</v>
      </c>
      <c r="K106" s="40">
        <f t="shared" si="25"/>
        <v>0</v>
      </c>
    </row>
    <row r="107" spans="1:11" ht="15.75" x14ac:dyDescent="0.25">
      <c r="A107" s="123" t="s">
        <v>183</v>
      </c>
      <c r="B107" s="123"/>
      <c r="C107" s="46" t="s">
        <v>184</v>
      </c>
      <c r="D107" s="38"/>
      <c r="E107" s="29"/>
      <c r="F107" s="38">
        <f>'[1]Додаток 3 - 9 міс. 2023'!D108/2*5</f>
        <v>0</v>
      </c>
      <c r="G107" s="38">
        <f t="shared" si="22"/>
        <v>0</v>
      </c>
      <c r="H107" s="38">
        <f>'[1]Додаток 3 - 9 міс. 2023'!D108/2*3*(100%+$M$22)</f>
        <v>0</v>
      </c>
      <c r="I107" s="38">
        <f t="shared" si="23"/>
        <v>0</v>
      </c>
      <c r="J107" s="38">
        <f t="shared" si="24"/>
        <v>0</v>
      </c>
      <c r="K107" s="40">
        <f t="shared" si="25"/>
        <v>0</v>
      </c>
    </row>
    <row r="108" spans="1:11" ht="15.75" x14ac:dyDescent="0.25">
      <c r="A108" s="123" t="s">
        <v>185</v>
      </c>
      <c r="B108" s="123"/>
      <c r="C108" s="46" t="s">
        <v>186</v>
      </c>
      <c r="D108" s="38"/>
      <c r="E108" s="29"/>
      <c r="F108" s="38">
        <f>'[1]Додаток 3 - 9 міс. 2023'!D109/2*5</f>
        <v>0</v>
      </c>
      <c r="G108" s="38">
        <f t="shared" si="22"/>
        <v>0</v>
      </c>
      <c r="H108" s="38">
        <f>'[1]Додаток 3 - 9 міс. 2023'!D109/2*3*(100%+$M$22)</f>
        <v>0</v>
      </c>
      <c r="I108" s="38">
        <f t="shared" si="23"/>
        <v>0</v>
      </c>
      <c r="J108" s="38">
        <f t="shared" si="24"/>
        <v>0</v>
      </c>
      <c r="K108" s="40">
        <f t="shared" si="25"/>
        <v>0</v>
      </c>
    </row>
    <row r="109" spans="1:11" ht="15.75" x14ac:dyDescent="0.25">
      <c r="A109" s="123" t="s">
        <v>187</v>
      </c>
      <c r="B109" s="123"/>
      <c r="C109" s="46" t="s">
        <v>188</v>
      </c>
      <c r="D109" s="35">
        <f>SUM(D110:D112)</f>
        <v>0</v>
      </c>
      <c r="E109" s="25">
        <f t="shared" ref="E109" si="27">SUM(E110:E112)</f>
        <v>1863.5</v>
      </c>
      <c r="F109" s="47">
        <f>SUM(F110:F113)</f>
        <v>1863.5</v>
      </c>
      <c r="G109" s="47">
        <f t="shared" ref="G109:K109" si="28">SUM(G110:G113)</f>
        <v>4559.6000000000004</v>
      </c>
      <c r="H109" s="47">
        <f t="shared" si="28"/>
        <v>1164</v>
      </c>
      <c r="I109" s="47">
        <f t="shared" si="28"/>
        <v>1132</v>
      </c>
      <c r="J109" s="47">
        <f t="shared" si="28"/>
        <v>1131.8</v>
      </c>
      <c r="K109" s="47">
        <f t="shared" si="28"/>
        <v>1131.8</v>
      </c>
    </row>
    <row r="110" spans="1:11" ht="15.75" x14ac:dyDescent="0.25">
      <c r="A110" s="122" t="s">
        <v>189</v>
      </c>
      <c r="B110" s="122"/>
      <c r="C110" s="37" t="s">
        <v>190</v>
      </c>
      <c r="D110" s="48"/>
      <c r="E110" s="48"/>
      <c r="F110" s="48">
        <f>'[1]Додаток 3 - 9 міс. 2023'!D111/2*5</f>
        <v>0</v>
      </c>
      <c r="G110" s="48">
        <f t="shared" si="22"/>
        <v>0</v>
      </c>
      <c r="H110" s="48">
        <f>'[1]Додаток 3 - 9 міс. 2023'!D111/2*3*(100%+$M$22)</f>
        <v>0</v>
      </c>
      <c r="I110" s="48">
        <f t="shared" si="23"/>
        <v>0</v>
      </c>
      <c r="J110" s="48">
        <f t="shared" si="24"/>
        <v>0</v>
      </c>
      <c r="K110" s="49">
        <f t="shared" si="25"/>
        <v>0</v>
      </c>
    </row>
    <row r="111" spans="1:11" ht="46.5" customHeight="1" x14ac:dyDescent="0.25">
      <c r="A111" s="124" t="s">
        <v>191</v>
      </c>
      <c r="B111" s="125"/>
      <c r="C111" s="37" t="s">
        <v>192</v>
      </c>
      <c r="D111" s="48"/>
      <c r="E111" s="103">
        <v>139</v>
      </c>
      <c r="F111" s="50">
        <v>139</v>
      </c>
      <c r="G111" s="50">
        <f t="shared" si="22"/>
        <v>32</v>
      </c>
      <c r="H111" s="50">
        <v>32</v>
      </c>
      <c r="I111" s="51">
        <v>0</v>
      </c>
      <c r="J111" s="51">
        <v>0</v>
      </c>
      <c r="K111" s="52">
        <f t="shared" si="25"/>
        <v>0</v>
      </c>
    </row>
    <row r="112" spans="1:11" ht="30.75" customHeight="1" x14ac:dyDescent="0.25">
      <c r="A112" s="124" t="s">
        <v>193</v>
      </c>
      <c r="B112" s="125"/>
      <c r="C112" s="37" t="s">
        <v>194</v>
      </c>
      <c r="D112" s="48"/>
      <c r="E112" s="48">
        <v>1724.5</v>
      </c>
      <c r="F112" s="50">
        <v>1724.5</v>
      </c>
      <c r="G112" s="50">
        <f t="shared" si="22"/>
        <v>2742.6</v>
      </c>
      <c r="H112" s="51">
        <v>685.7</v>
      </c>
      <c r="I112" s="51">
        <v>685.7</v>
      </c>
      <c r="J112" s="51">
        <v>685.6</v>
      </c>
      <c r="K112" s="52">
        <v>685.6</v>
      </c>
    </row>
    <row r="113" spans="1:11" ht="48" customHeight="1" x14ac:dyDescent="0.25">
      <c r="A113" s="124" t="s">
        <v>195</v>
      </c>
      <c r="B113" s="125"/>
      <c r="C113" s="37"/>
      <c r="D113" s="48"/>
      <c r="E113" s="48"/>
      <c r="F113" s="50"/>
      <c r="G113" s="50">
        <f t="shared" si="22"/>
        <v>1785</v>
      </c>
      <c r="H113" s="51">
        <v>446.3</v>
      </c>
      <c r="I113" s="51">
        <v>446.3</v>
      </c>
      <c r="J113" s="51">
        <v>446.2</v>
      </c>
      <c r="K113" s="52">
        <v>446.2</v>
      </c>
    </row>
    <row r="114" spans="1:11" ht="15.75" x14ac:dyDescent="0.25">
      <c r="A114" s="123" t="s">
        <v>196</v>
      </c>
      <c r="B114" s="123"/>
      <c r="C114" s="46" t="s">
        <v>197</v>
      </c>
      <c r="D114" s="53">
        <f>SUM(D115:D118)</f>
        <v>0</v>
      </c>
      <c r="E114" s="53">
        <f t="shared" ref="E114:K114" si="29">SUM(E115:E118)</f>
        <v>0</v>
      </c>
      <c r="F114" s="53">
        <f t="shared" si="29"/>
        <v>0</v>
      </c>
      <c r="G114" s="53">
        <f t="shared" si="29"/>
        <v>0</v>
      </c>
      <c r="H114" s="53">
        <f t="shared" si="29"/>
        <v>0</v>
      </c>
      <c r="I114" s="53">
        <f t="shared" si="29"/>
        <v>0</v>
      </c>
      <c r="J114" s="53">
        <f t="shared" si="29"/>
        <v>0</v>
      </c>
      <c r="K114" s="53">
        <f t="shared" si="29"/>
        <v>0</v>
      </c>
    </row>
    <row r="115" spans="1:11" ht="15.75" x14ac:dyDescent="0.25">
      <c r="A115" s="122" t="s">
        <v>198</v>
      </c>
      <c r="B115" s="122"/>
      <c r="C115" s="37" t="s">
        <v>199</v>
      </c>
      <c r="D115" s="38"/>
      <c r="E115" s="39"/>
      <c r="F115" s="38">
        <f>'[1]Додаток 3 - 9 міс. 2023'!D115/2*5</f>
        <v>0</v>
      </c>
      <c r="G115" s="38">
        <f t="shared" si="22"/>
        <v>0</v>
      </c>
      <c r="H115" s="38">
        <f>'[1]Додаток 3 - 9 міс. 2023'!D115/2*3*(100%+$M$22)</f>
        <v>0</v>
      </c>
      <c r="I115" s="38">
        <f t="shared" si="23"/>
        <v>0</v>
      </c>
      <c r="J115" s="38">
        <f t="shared" si="24"/>
        <v>0</v>
      </c>
      <c r="K115" s="40">
        <f t="shared" si="25"/>
        <v>0</v>
      </c>
    </row>
    <row r="116" spans="1:11" ht="15.75" x14ac:dyDescent="0.25">
      <c r="A116" s="122" t="s">
        <v>200</v>
      </c>
      <c r="B116" s="122"/>
      <c r="C116" s="37" t="s">
        <v>201</v>
      </c>
      <c r="D116" s="38"/>
      <c r="E116" s="39"/>
      <c r="F116" s="38">
        <f>'[1]Додаток 3 - 9 міс. 2023'!D116/2*5</f>
        <v>0</v>
      </c>
      <c r="G116" s="38">
        <f t="shared" si="22"/>
        <v>0</v>
      </c>
      <c r="H116" s="38">
        <f>'[1]Додаток 3 - 9 міс. 2023'!D116/2*3*(100%+$M$22)</f>
        <v>0</v>
      </c>
      <c r="I116" s="38">
        <f t="shared" si="23"/>
        <v>0</v>
      </c>
      <c r="J116" s="38">
        <f t="shared" si="24"/>
        <v>0</v>
      </c>
      <c r="K116" s="40">
        <f t="shared" si="25"/>
        <v>0</v>
      </c>
    </row>
    <row r="117" spans="1:11" ht="15.75" x14ac:dyDescent="0.25">
      <c r="A117" s="122" t="s">
        <v>202</v>
      </c>
      <c r="B117" s="122"/>
      <c r="C117" s="37" t="s">
        <v>203</v>
      </c>
      <c r="D117" s="38"/>
      <c r="E117" s="39"/>
      <c r="F117" s="38">
        <f>'[1]Додаток 3 - 9 міс. 2023'!D117/2*5</f>
        <v>0</v>
      </c>
      <c r="G117" s="38">
        <f t="shared" si="22"/>
        <v>0</v>
      </c>
      <c r="H117" s="38">
        <f>'[1]Додаток 3 - 9 міс. 2023'!D117/2*3*(100%+$M$22)</f>
        <v>0</v>
      </c>
      <c r="I117" s="38">
        <f t="shared" si="23"/>
        <v>0</v>
      </c>
      <c r="J117" s="38">
        <f t="shared" si="24"/>
        <v>0</v>
      </c>
      <c r="K117" s="40">
        <f t="shared" si="25"/>
        <v>0</v>
      </c>
    </row>
    <row r="118" spans="1:11" ht="15.75" x14ac:dyDescent="0.25">
      <c r="A118" s="122" t="s">
        <v>204</v>
      </c>
      <c r="B118" s="122"/>
      <c r="C118" s="37" t="s">
        <v>205</v>
      </c>
      <c r="D118" s="38"/>
      <c r="E118" s="39"/>
      <c r="F118" s="38">
        <f>'[1]Додаток 3 - 9 міс. 2023'!D118/2*5</f>
        <v>0</v>
      </c>
      <c r="G118" s="38">
        <f t="shared" si="22"/>
        <v>0</v>
      </c>
      <c r="H118" s="38">
        <f>'[1]Додаток 3 - 9 міс. 2023'!D118/2*3*(100%+$M$22)</f>
        <v>0</v>
      </c>
      <c r="I118" s="38">
        <f t="shared" si="23"/>
        <v>0</v>
      </c>
      <c r="J118" s="38">
        <f t="shared" si="24"/>
        <v>0</v>
      </c>
      <c r="K118" s="40">
        <f t="shared" si="25"/>
        <v>0</v>
      </c>
    </row>
    <row r="119" spans="1:11" ht="15.75" x14ac:dyDescent="0.25">
      <c r="A119" s="123" t="s">
        <v>206</v>
      </c>
      <c r="B119" s="123"/>
      <c r="C119" s="46" t="s">
        <v>207</v>
      </c>
      <c r="D119" s="54">
        <f>D104+D105+D107+D109-D106-D108-D114</f>
        <v>-33.600000000000023</v>
      </c>
      <c r="E119" s="24">
        <f t="shared" ref="E119:K119" si="30">E104+E105+E107+E109-E106-E108-E114</f>
        <v>-1990.6999999999998</v>
      </c>
      <c r="F119" s="24">
        <f t="shared" si="30"/>
        <v>-1990.6999999999998</v>
      </c>
      <c r="G119" s="24">
        <f t="shared" si="30"/>
        <v>-370.86999999999716</v>
      </c>
      <c r="H119" s="24">
        <f t="shared" si="30"/>
        <v>-188.8760000000002</v>
      </c>
      <c r="I119" s="24">
        <f t="shared" si="30"/>
        <v>-99.175999999999931</v>
      </c>
      <c r="J119" s="54">
        <f t="shared" si="30"/>
        <v>-41.870000000000573</v>
      </c>
      <c r="K119" s="54">
        <f t="shared" si="30"/>
        <v>-40.948000000000093</v>
      </c>
    </row>
    <row r="120" spans="1:11" ht="15.75" x14ac:dyDescent="0.25">
      <c r="A120" s="123" t="s">
        <v>208</v>
      </c>
      <c r="B120" s="123"/>
      <c r="C120" s="46" t="s">
        <v>209</v>
      </c>
      <c r="D120" s="41"/>
      <c r="E120" s="19"/>
      <c r="F120" s="55">
        <f>'[1]Додаток 3 - 9 міс. 2023'!D120/2*5</f>
        <v>0</v>
      </c>
      <c r="G120" s="55">
        <f t="shared" si="22"/>
        <v>0</v>
      </c>
      <c r="H120" s="55">
        <f>'[1]Додаток 3 - 9 міс. 2023'!D120/2*3*(100%+$M$22)</f>
        <v>0</v>
      </c>
      <c r="I120" s="55">
        <f t="shared" si="23"/>
        <v>0</v>
      </c>
      <c r="J120" s="56">
        <f t="shared" si="24"/>
        <v>0</v>
      </c>
      <c r="K120" s="57">
        <f t="shared" si="25"/>
        <v>0</v>
      </c>
    </row>
    <row r="121" spans="1:11" ht="15.75" x14ac:dyDescent="0.25">
      <c r="A121" s="123" t="s">
        <v>210</v>
      </c>
      <c r="B121" s="123"/>
      <c r="C121" s="46" t="s">
        <v>211</v>
      </c>
      <c r="D121" s="41"/>
      <c r="E121" s="19"/>
      <c r="F121" s="55">
        <f>'[1]Додаток 3 - 9 міс. 2023'!D121/2*5</f>
        <v>0</v>
      </c>
      <c r="G121" s="55">
        <f t="shared" si="22"/>
        <v>0</v>
      </c>
      <c r="H121" s="55">
        <f>'[1]Додаток 3 - 9 міс. 2023'!D121/2*3*(100%+$M$22)</f>
        <v>0</v>
      </c>
      <c r="I121" s="55">
        <f t="shared" si="23"/>
        <v>0</v>
      </c>
      <c r="J121" s="56">
        <f t="shared" si="24"/>
        <v>0</v>
      </c>
      <c r="K121" s="57">
        <f t="shared" si="25"/>
        <v>0</v>
      </c>
    </row>
    <row r="122" spans="1:11" ht="15.75" x14ac:dyDescent="0.25">
      <c r="A122" s="122" t="s">
        <v>212</v>
      </c>
      <c r="B122" s="122"/>
      <c r="C122" s="37" t="s">
        <v>213</v>
      </c>
      <c r="D122" s="41"/>
      <c r="E122" s="19"/>
      <c r="F122" s="55">
        <f>'[1]Додаток 3 - 9 міс. 2023'!D122/2*5</f>
        <v>0</v>
      </c>
      <c r="G122" s="55">
        <f t="shared" si="22"/>
        <v>0</v>
      </c>
      <c r="H122" s="55">
        <f>'[1]Додаток 3 - 9 міс. 2023'!D122/2*3*(100%+$M$22)</f>
        <v>0</v>
      </c>
      <c r="I122" s="55">
        <f t="shared" si="23"/>
        <v>0</v>
      </c>
      <c r="J122" s="56">
        <f t="shared" si="24"/>
        <v>0</v>
      </c>
      <c r="K122" s="57">
        <f t="shared" si="25"/>
        <v>0</v>
      </c>
    </row>
    <row r="123" spans="1:11" ht="15.75" x14ac:dyDescent="0.25">
      <c r="A123" s="122" t="s">
        <v>214</v>
      </c>
      <c r="B123" s="122"/>
      <c r="C123" s="37" t="s">
        <v>215</v>
      </c>
      <c r="D123" s="41"/>
      <c r="E123" s="19"/>
      <c r="F123" s="55">
        <f>'[1]Додаток 3 - 9 міс. 2023'!D123/2*5</f>
        <v>0</v>
      </c>
      <c r="G123" s="55">
        <f t="shared" si="22"/>
        <v>0</v>
      </c>
      <c r="H123" s="55">
        <f>'[1]Додаток 3 - 9 міс. 2023'!D123/2*3*(100%+$M$22)</f>
        <v>0</v>
      </c>
      <c r="I123" s="55">
        <f t="shared" si="23"/>
        <v>0</v>
      </c>
      <c r="J123" s="56">
        <f t="shared" si="24"/>
        <v>0</v>
      </c>
      <c r="K123" s="57">
        <f t="shared" si="25"/>
        <v>0</v>
      </c>
    </row>
    <row r="124" spans="1:11" ht="15.75" x14ac:dyDescent="0.25">
      <c r="A124" s="123" t="s">
        <v>216</v>
      </c>
      <c r="B124" s="123"/>
      <c r="C124" s="46" t="s">
        <v>217</v>
      </c>
      <c r="D124" s="41"/>
      <c r="E124" s="19"/>
      <c r="F124" s="55">
        <f>'[1]Додаток 3 - 9 міс. 2023'!D124/2*5</f>
        <v>0</v>
      </c>
      <c r="G124" s="55">
        <f t="shared" si="22"/>
        <v>0</v>
      </c>
      <c r="H124" s="55">
        <f>'[1]Додаток 3 - 9 міс. 2023'!D124/2*3*(100%+$M$22)</f>
        <v>0</v>
      </c>
      <c r="I124" s="55">
        <f t="shared" si="23"/>
        <v>0</v>
      </c>
      <c r="J124" s="56">
        <f t="shared" si="24"/>
        <v>0</v>
      </c>
      <c r="K124" s="57">
        <f t="shared" si="25"/>
        <v>0</v>
      </c>
    </row>
    <row r="125" spans="1:11" ht="15.75" x14ac:dyDescent="0.25">
      <c r="A125" s="123" t="s">
        <v>218</v>
      </c>
      <c r="B125" s="123"/>
      <c r="C125" s="46" t="s">
        <v>219</v>
      </c>
      <c r="D125" s="41"/>
      <c r="E125" s="19"/>
      <c r="F125" s="55">
        <f>'[1]Додаток 3 - 9 міс. 2023'!D125/2*5</f>
        <v>0</v>
      </c>
      <c r="G125" s="55">
        <f t="shared" si="22"/>
        <v>0</v>
      </c>
      <c r="H125" s="55">
        <f>'[1]Додаток 3 - 9 міс. 2023'!D125/2*3*(100%+$M$22)</f>
        <v>0</v>
      </c>
      <c r="I125" s="55">
        <f t="shared" si="23"/>
        <v>0</v>
      </c>
      <c r="J125" s="56">
        <f t="shared" si="24"/>
        <v>0</v>
      </c>
      <c r="K125" s="57">
        <f t="shared" si="25"/>
        <v>0</v>
      </c>
    </row>
    <row r="126" spans="1:11" ht="15.75" x14ac:dyDescent="0.25">
      <c r="A126" s="123" t="s">
        <v>220</v>
      </c>
      <c r="B126" s="123"/>
      <c r="C126" s="46" t="s">
        <v>221</v>
      </c>
      <c r="D126" s="41"/>
      <c r="E126" s="19"/>
      <c r="F126" s="55">
        <f>'[1]Додаток 3 - 9 міс. 2023'!D126/2*5</f>
        <v>0</v>
      </c>
      <c r="G126" s="55">
        <f t="shared" si="22"/>
        <v>0</v>
      </c>
      <c r="H126" s="55">
        <f>'[1]Додаток 3 - 9 міс. 2023'!D126/2*3*(100%+$M$22)</f>
        <v>0</v>
      </c>
      <c r="I126" s="55">
        <f t="shared" si="23"/>
        <v>0</v>
      </c>
      <c r="J126" s="56">
        <f t="shared" si="24"/>
        <v>0</v>
      </c>
      <c r="K126" s="57">
        <f t="shared" si="25"/>
        <v>0</v>
      </c>
    </row>
    <row r="127" spans="1:11" ht="15.75" x14ac:dyDescent="0.25">
      <c r="A127" s="123" t="s">
        <v>222</v>
      </c>
      <c r="B127" s="123"/>
      <c r="C127" s="46" t="s">
        <v>223</v>
      </c>
      <c r="D127" s="54">
        <f>D119+D122+D124-D120-D123-D125-D126</f>
        <v>-33.600000000000023</v>
      </c>
      <c r="E127" s="24">
        <f t="shared" ref="E127:K127" si="31">E119+E122+E124-E120-E123-E125-E126</f>
        <v>-1990.6999999999998</v>
      </c>
      <c r="F127" s="24">
        <f t="shared" si="31"/>
        <v>-1990.6999999999998</v>
      </c>
      <c r="G127" s="24">
        <f t="shared" si="31"/>
        <v>-370.86999999999716</v>
      </c>
      <c r="H127" s="24">
        <f t="shared" si="31"/>
        <v>-188.8760000000002</v>
      </c>
      <c r="I127" s="24">
        <f t="shared" si="31"/>
        <v>-99.175999999999931</v>
      </c>
      <c r="J127" s="54">
        <f t="shared" si="31"/>
        <v>-41.870000000000573</v>
      </c>
      <c r="K127" s="54">
        <f t="shared" si="31"/>
        <v>-40.948000000000093</v>
      </c>
    </row>
    <row r="128" spans="1:11" ht="15.75" x14ac:dyDescent="0.25">
      <c r="A128" s="122" t="s">
        <v>224</v>
      </c>
      <c r="B128" s="122"/>
      <c r="C128" s="37" t="s">
        <v>225</v>
      </c>
      <c r="D128" s="19">
        <f t="shared" ref="D128:K128" si="32">IF(D127&gt;=0,D127,0)</f>
        <v>0</v>
      </c>
      <c r="E128" s="55">
        <f t="shared" si="32"/>
        <v>0</v>
      </c>
      <c r="F128" s="55">
        <f t="shared" si="32"/>
        <v>0</v>
      </c>
      <c r="G128" s="55">
        <f t="shared" si="32"/>
        <v>0</v>
      </c>
      <c r="H128" s="55">
        <f t="shared" si="32"/>
        <v>0</v>
      </c>
      <c r="I128" s="19">
        <f t="shared" si="32"/>
        <v>0</v>
      </c>
      <c r="J128" s="56">
        <f t="shared" si="32"/>
        <v>0</v>
      </c>
      <c r="K128" s="56">
        <f t="shared" si="32"/>
        <v>0</v>
      </c>
    </row>
    <row r="129" spans="1:11" ht="15.75" x14ac:dyDescent="0.25">
      <c r="A129" s="122" t="s">
        <v>226</v>
      </c>
      <c r="B129" s="122"/>
      <c r="C129" s="37" t="s">
        <v>227</v>
      </c>
      <c r="D129" s="41">
        <f>IF(D127&lt;0,D127,0)</f>
        <v>-33.600000000000023</v>
      </c>
      <c r="E129" s="19">
        <f t="shared" ref="E129:K129" si="33">IF(E127&lt;0,E127,0)</f>
        <v>-1990.6999999999998</v>
      </c>
      <c r="F129" s="19">
        <f t="shared" si="33"/>
        <v>-1990.6999999999998</v>
      </c>
      <c r="G129" s="19">
        <f t="shared" si="33"/>
        <v>-370.86999999999716</v>
      </c>
      <c r="H129" s="19">
        <f t="shared" si="33"/>
        <v>-188.8760000000002</v>
      </c>
      <c r="I129" s="19">
        <f t="shared" si="33"/>
        <v>-99.175999999999931</v>
      </c>
      <c r="J129" s="41">
        <f t="shared" si="33"/>
        <v>-41.870000000000573</v>
      </c>
      <c r="K129" s="41">
        <f t="shared" si="33"/>
        <v>-40.948000000000093</v>
      </c>
    </row>
    <row r="130" spans="1:11" ht="15.75" x14ac:dyDescent="0.25">
      <c r="A130" s="123" t="s">
        <v>228</v>
      </c>
      <c r="B130" s="123"/>
      <c r="C130" s="34">
        <v>28</v>
      </c>
      <c r="D130" s="54">
        <f t="shared" ref="D130:K130" si="34">D27+D84+D90+D92+D105+D107+D109+D122+D124</f>
        <v>2687.3</v>
      </c>
      <c r="E130" s="24">
        <f t="shared" si="34"/>
        <v>11406.6</v>
      </c>
      <c r="F130" s="24">
        <f t="shared" si="34"/>
        <v>11406.6</v>
      </c>
      <c r="G130" s="24">
        <f t="shared" si="34"/>
        <v>16895.385999999999</v>
      </c>
      <c r="H130" s="24">
        <f t="shared" si="34"/>
        <v>4285.5380000000005</v>
      </c>
      <c r="I130" s="24">
        <f t="shared" si="34"/>
        <v>4203.5380000000005</v>
      </c>
      <c r="J130" s="54">
        <f t="shared" si="34"/>
        <v>4202.3159999999998</v>
      </c>
      <c r="K130" s="54">
        <f t="shared" si="34"/>
        <v>4203.9939999999997</v>
      </c>
    </row>
    <row r="131" spans="1:11" ht="15.75" x14ac:dyDescent="0.25">
      <c r="A131" s="123" t="s">
        <v>229</v>
      </c>
      <c r="B131" s="123"/>
      <c r="C131" s="34">
        <v>29</v>
      </c>
      <c r="D131" s="54">
        <f t="shared" ref="D131:K131" si="35">D29+D45+D76+D94+D106+D108+D114+D120+D123+D125+D126</f>
        <v>2720.9</v>
      </c>
      <c r="E131" s="24">
        <f t="shared" si="35"/>
        <v>13397.300000000001</v>
      </c>
      <c r="F131" s="24">
        <f t="shared" si="35"/>
        <v>13397.300000000001</v>
      </c>
      <c r="G131" s="24">
        <f t="shared" si="35"/>
        <v>17266.255999999998</v>
      </c>
      <c r="H131" s="24">
        <f t="shared" si="35"/>
        <v>4474.4140000000007</v>
      </c>
      <c r="I131" s="24">
        <f t="shared" si="35"/>
        <v>4302.7139999999999</v>
      </c>
      <c r="J131" s="54">
        <f t="shared" si="35"/>
        <v>4244.1859999999997</v>
      </c>
      <c r="K131" s="54">
        <f t="shared" si="35"/>
        <v>4244.942</v>
      </c>
    </row>
    <row r="132" spans="1:11" ht="15.75" x14ac:dyDescent="0.25">
      <c r="A132" s="111" t="s">
        <v>230</v>
      </c>
      <c r="B132" s="112"/>
      <c r="C132" s="112"/>
      <c r="D132" s="112"/>
      <c r="E132" s="112"/>
      <c r="F132" s="112"/>
      <c r="G132" s="112"/>
      <c r="H132" s="112"/>
      <c r="I132" s="112"/>
      <c r="J132" s="112"/>
      <c r="K132" s="113"/>
    </row>
    <row r="133" spans="1:11" ht="15.75" x14ac:dyDescent="0.25">
      <c r="A133" s="107" t="s">
        <v>231</v>
      </c>
      <c r="B133" s="107"/>
      <c r="C133" s="34">
        <v>30</v>
      </c>
      <c r="D133" s="38"/>
      <c r="E133" s="39"/>
      <c r="F133" s="38"/>
      <c r="G133" s="38"/>
      <c r="H133" s="38"/>
      <c r="I133" s="38"/>
      <c r="J133" s="38"/>
      <c r="K133" s="40"/>
    </row>
    <row r="134" spans="1:11" ht="15.75" x14ac:dyDescent="0.25">
      <c r="A134" s="109" t="s">
        <v>232</v>
      </c>
      <c r="B134" s="109"/>
      <c r="C134" s="37" t="s">
        <v>233</v>
      </c>
      <c r="D134" s="38"/>
      <c r="E134" s="39"/>
      <c r="F134" s="38"/>
      <c r="G134" s="38"/>
      <c r="H134" s="38"/>
      <c r="I134" s="38"/>
      <c r="J134" s="38"/>
      <c r="K134" s="40"/>
    </row>
    <row r="135" spans="1:11" ht="15.75" x14ac:dyDescent="0.25">
      <c r="A135" s="107" t="s">
        <v>234</v>
      </c>
      <c r="B135" s="107"/>
      <c r="C135" s="34">
        <v>31</v>
      </c>
      <c r="D135" s="35"/>
      <c r="E135" s="58"/>
      <c r="F135" s="35"/>
      <c r="G135" s="35"/>
      <c r="H135" s="35"/>
      <c r="I135" s="35"/>
      <c r="J135" s="35"/>
      <c r="K135" s="59"/>
    </row>
    <row r="136" spans="1:11" ht="15.75" x14ac:dyDescent="0.25">
      <c r="A136" s="107" t="s">
        <v>235</v>
      </c>
      <c r="B136" s="107"/>
      <c r="C136" s="34">
        <v>32</v>
      </c>
      <c r="D136" s="35">
        <f>SUM(D137:D140)</f>
        <v>0</v>
      </c>
      <c r="E136" s="28">
        <f t="shared" ref="E136:K136" si="36">SUM(E137:E140)</f>
        <v>0</v>
      </c>
      <c r="F136" s="35">
        <f t="shared" si="36"/>
        <v>0</v>
      </c>
      <c r="G136" s="35">
        <f t="shared" si="36"/>
        <v>0</v>
      </c>
      <c r="H136" s="35">
        <f t="shared" si="36"/>
        <v>0</v>
      </c>
      <c r="I136" s="35">
        <f t="shared" si="36"/>
        <v>0</v>
      </c>
      <c r="J136" s="35">
        <f t="shared" si="36"/>
        <v>0</v>
      </c>
      <c r="K136" s="34">
        <f t="shared" si="36"/>
        <v>0</v>
      </c>
    </row>
    <row r="137" spans="1:11" ht="15.75" x14ac:dyDescent="0.25">
      <c r="A137" s="109" t="s">
        <v>236</v>
      </c>
      <c r="B137" s="109"/>
      <c r="C137" s="60" t="s">
        <v>237</v>
      </c>
      <c r="D137" s="38"/>
      <c r="E137" s="29"/>
      <c r="F137" s="38"/>
      <c r="G137" s="38"/>
      <c r="H137" s="38"/>
      <c r="I137" s="38"/>
      <c r="J137" s="38"/>
      <c r="K137" s="40"/>
    </row>
    <row r="138" spans="1:11" ht="15.75" x14ac:dyDescent="0.25">
      <c r="A138" s="109" t="s">
        <v>238</v>
      </c>
      <c r="B138" s="109"/>
      <c r="C138" s="60" t="s">
        <v>239</v>
      </c>
      <c r="D138" s="38"/>
      <c r="E138" s="29"/>
      <c r="F138" s="38"/>
      <c r="G138" s="38"/>
      <c r="H138" s="38"/>
      <c r="I138" s="38"/>
      <c r="J138" s="38"/>
      <c r="K138" s="40"/>
    </row>
    <row r="139" spans="1:11" ht="15.75" x14ac:dyDescent="0.25">
      <c r="A139" s="109" t="s">
        <v>240</v>
      </c>
      <c r="B139" s="109"/>
      <c r="C139" s="60" t="s">
        <v>241</v>
      </c>
      <c r="D139" s="38"/>
      <c r="E139" s="29"/>
      <c r="F139" s="38"/>
      <c r="G139" s="38"/>
      <c r="H139" s="38"/>
      <c r="I139" s="38"/>
      <c r="J139" s="38"/>
      <c r="K139" s="40"/>
    </row>
    <row r="140" spans="1:11" ht="15.75" x14ac:dyDescent="0.25">
      <c r="A140" s="109" t="s">
        <v>242</v>
      </c>
      <c r="B140" s="109"/>
      <c r="C140" s="60" t="s">
        <v>243</v>
      </c>
      <c r="D140" s="38"/>
      <c r="E140" s="29"/>
      <c r="F140" s="38"/>
      <c r="G140" s="38"/>
      <c r="H140" s="38"/>
      <c r="I140" s="38"/>
      <c r="J140" s="38"/>
      <c r="K140" s="40"/>
    </row>
    <row r="141" spans="1:11" ht="15.75" x14ac:dyDescent="0.25">
      <c r="A141" s="107" t="s">
        <v>244</v>
      </c>
      <c r="B141" s="107"/>
      <c r="C141" s="34">
        <v>33</v>
      </c>
      <c r="D141" s="54">
        <f>D135+D127-D133-D136</f>
        <v>-33.600000000000023</v>
      </c>
      <c r="E141" s="24">
        <f t="shared" ref="E141:K141" si="37">E135+E127-E133-E136</f>
        <v>-1990.6999999999998</v>
      </c>
      <c r="F141" s="24">
        <f t="shared" si="37"/>
        <v>-1990.6999999999998</v>
      </c>
      <c r="G141" s="24">
        <f t="shared" si="37"/>
        <v>-370.86999999999716</v>
      </c>
      <c r="H141" s="54">
        <f t="shared" si="37"/>
        <v>-188.8760000000002</v>
      </c>
      <c r="I141" s="54">
        <f t="shared" si="37"/>
        <v>-99.175999999999931</v>
      </c>
      <c r="J141" s="54">
        <f t="shared" si="37"/>
        <v>-41.870000000000573</v>
      </c>
      <c r="K141" s="54">
        <f t="shared" si="37"/>
        <v>-40.948000000000093</v>
      </c>
    </row>
    <row r="142" spans="1:11" ht="15.75" x14ac:dyDescent="0.25">
      <c r="A142" s="111" t="s">
        <v>245</v>
      </c>
      <c r="B142" s="112"/>
      <c r="C142" s="112"/>
      <c r="D142" s="112"/>
      <c r="E142" s="112"/>
      <c r="F142" s="112"/>
      <c r="G142" s="112"/>
      <c r="H142" s="112"/>
      <c r="I142" s="112"/>
      <c r="J142" s="112"/>
      <c r="K142" s="113"/>
    </row>
    <row r="143" spans="1:11" ht="15.75" x14ac:dyDescent="0.25">
      <c r="A143" s="107" t="s">
        <v>246</v>
      </c>
      <c r="B143" s="107"/>
      <c r="C143" s="34">
        <v>34</v>
      </c>
      <c r="D143" s="35">
        <f>SUM(D144:D149)</f>
        <v>0</v>
      </c>
      <c r="E143" s="28">
        <f t="shared" ref="E143:K143" si="38">SUM(E144:E149)</f>
        <v>0</v>
      </c>
      <c r="F143" s="35">
        <f t="shared" si="38"/>
        <v>0</v>
      </c>
      <c r="G143" s="35">
        <f t="shared" si="38"/>
        <v>0</v>
      </c>
      <c r="H143" s="35">
        <f t="shared" si="38"/>
        <v>0</v>
      </c>
      <c r="I143" s="35">
        <f t="shared" si="38"/>
        <v>0</v>
      </c>
      <c r="J143" s="35">
        <f t="shared" si="38"/>
        <v>0</v>
      </c>
      <c r="K143" s="34">
        <f t="shared" si="38"/>
        <v>0</v>
      </c>
    </row>
    <row r="144" spans="1:11" ht="15.75" x14ac:dyDescent="0.25">
      <c r="A144" s="109" t="s">
        <v>247</v>
      </c>
      <c r="B144" s="109"/>
      <c r="C144" s="60" t="s">
        <v>248</v>
      </c>
      <c r="D144" s="38"/>
      <c r="E144" s="39"/>
      <c r="F144" s="38"/>
      <c r="G144" s="38"/>
      <c r="H144" s="38"/>
      <c r="I144" s="38"/>
      <c r="J144" s="38"/>
      <c r="K144" s="40"/>
    </row>
    <row r="145" spans="1:11" ht="15.75" x14ac:dyDescent="0.25">
      <c r="A145" s="109" t="s">
        <v>249</v>
      </c>
      <c r="B145" s="109"/>
      <c r="C145" s="60" t="s">
        <v>250</v>
      </c>
      <c r="D145" s="38"/>
      <c r="E145" s="39"/>
      <c r="F145" s="38"/>
      <c r="G145" s="38"/>
      <c r="H145" s="38"/>
      <c r="I145" s="38"/>
      <c r="J145" s="38"/>
      <c r="K145" s="40"/>
    </row>
    <row r="146" spans="1:11" ht="15.75" x14ac:dyDescent="0.25">
      <c r="A146" s="109" t="s">
        <v>251</v>
      </c>
      <c r="B146" s="109"/>
      <c r="C146" s="60" t="s">
        <v>252</v>
      </c>
      <c r="D146" s="62"/>
      <c r="E146" s="63"/>
      <c r="F146" s="62"/>
      <c r="G146" s="62"/>
      <c r="H146" s="62"/>
      <c r="I146" s="62"/>
      <c r="J146" s="62"/>
      <c r="K146" s="64"/>
    </row>
    <row r="147" spans="1:11" ht="15.75" x14ac:dyDescent="0.25">
      <c r="A147" s="109" t="s">
        <v>253</v>
      </c>
      <c r="B147" s="109"/>
      <c r="C147" s="60" t="s">
        <v>254</v>
      </c>
      <c r="D147" s="38"/>
      <c r="E147" s="39"/>
      <c r="F147" s="38"/>
      <c r="G147" s="38"/>
      <c r="H147" s="38"/>
      <c r="I147" s="38"/>
      <c r="J147" s="38"/>
      <c r="K147" s="40"/>
    </row>
    <row r="148" spans="1:11" ht="15.75" x14ac:dyDescent="0.25">
      <c r="A148" s="109" t="s">
        <v>255</v>
      </c>
      <c r="B148" s="109"/>
      <c r="C148" s="60" t="s">
        <v>256</v>
      </c>
      <c r="D148" s="38"/>
      <c r="E148" s="39"/>
      <c r="F148" s="38"/>
      <c r="G148" s="38"/>
      <c r="H148" s="38"/>
      <c r="I148" s="38"/>
      <c r="J148" s="38"/>
      <c r="K148" s="40"/>
    </row>
    <row r="149" spans="1:11" ht="15.75" x14ac:dyDescent="0.25">
      <c r="A149" s="109" t="s">
        <v>257</v>
      </c>
      <c r="B149" s="109"/>
      <c r="C149" s="60" t="s">
        <v>258</v>
      </c>
      <c r="D149" s="65"/>
      <c r="E149" s="65"/>
      <c r="F149" s="65"/>
      <c r="G149" s="65"/>
      <c r="H149" s="65"/>
      <c r="I149" s="65"/>
      <c r="J149" s="29"/>
      <c r="K149" s="31"/>
    </row>
    <row r="150" spans="1:11" ht="15.75" x14ac:dyDescent="0.25">
      <c r="A150" s="121" t="s">
        <v>259</v>
      </c>
      <c r="B150" s="121"/>
      <c r="C150" s="18">
        <v>35</v>
      </c>
      <c r="D150" s="25">
        <f t="shared" ref="D150:K150" si="39">SUM(D151:D152)</f>
        <v>386.7</v>
      </c>
      <c r="E150" s="24">
        <f t="shared" si="39"/>
        <v>1580.5</v>
      </c>
      <c r="F150" s="24">
        <f t="shared" si="39"/>
        <v>1580.5</v>
      </c>
      <c r="G150" s="24">
        <f t="shared" si="39"/>
        <v>2358.4</v>
      </c>
      <c r="H150" s="24">
        <f t="shared" si="39"/>
        <v>589.6</v>
      </c>
      <c r="I150" s="24">
        <f t="shared" si="39"/>
        <v>589.6</v>
      </c>
      <c r="J150" s="24">
        <f t="shared" si="39"/>
        <v>589.6</v>
      </c>
      <c r="K150" s="24">
        <f t="shared" si="39"/>
        <v>589.6</v>
      </c>
    </row>
    <row r="151" spans="1:11" ht="15.75" x14ac:dyDescent="0.25">
      <c r="A151" s="119" t="s">
        <v>260</v>
      </c>
      <c r="B151" s="119"/>
      <c r="C151" s="66" t="s">
        <v>261</v>
      </c>
      <c r="D151" s="20">
        <v>386.7</v>
      </c>
      <c r="E151" s="19">
        <v>1364.4</v>
      </c>
      <c r="F151" s="19">
        <v>1364.4</v>
      </c>
      <c r="G151" s="19">
        <f>H151+I151+J151+K151</f>
        <v>2014.8</v>
      </c>
      <c r="H151" s="19">
        <f>437.9+65.8</f>
        <v>503.7</v>
      </c>
      <c r="I151" s="19">
        <f>437.9+65.8</f>
        <v>503.7</v>
      </c>
      <c r="J151" s="19">
        <f>437.9+65.8</f>
        <v>503.7</v>
      </c>
      <c r="K151" s="19">
        <f>437.9+65.8</f>
        <v>503.7</v>
      </c>
    </row>
    <row r="152" spans="1:11" ht="15.75" x14ac:dyDescent="0.25">
      <c r="A152" s="119" t="s">
        <v>262</v>
      </c>
      <c r="B152" s="119"/>
      <c r="C152" s="66" t="s">
        <v>263</v>
      </c>
      <c r="D152" s="29"/>
      <c r="E152" s="20">
        <v>216.1</v>
      </c>
      <c r="F152" s="20">
        <v>216.1</v>
      </c>
      <c r="G152" s="20">
        <f>H152+I152+J152+K152</f>
        <v>343.6</v>
      </c>
      <c r="H152" s="20">
        <v>85.9</v>
      </c>
      <c r="I152" s="20">
        <v>85.9</v>
      </c>
      <c r="J152" s="20">
        <v>85.9</v>
      </c>
      <c r="K152" s="20">
        <v>85.9</v>
      </c>
    </row>
    <row r="153" spans="1:11" ht="15.75" x14ac:dyDescent="0.25">
      <c r="A153" s="121" t="s">
        <v>264</v>
      </c>
      <c r="B153" s="121"/>
      <c r="C153" s="18">
        <v>36</v>
      </c>
      <c r="D153" s="25">
        <f>SUM(D154:D155)</f>
        <v>507.09999999999997</v>
      </c>
      <c r="E153" s="24">
        <f t="shared" ref="E153:K153" si="40">SUM(E154:E155)</f>
        <v>2063.5</v>
      </c>
      <c r="F153" s="24">
        <f t="shared" si="40"/>
        <v>2063.5</v>
      </c>
      <c r="G153" s="24">
        <f t="shared" si="40"/>
        <v>3079.6</v>
      </c>
      <c r="H153" s="24">
        <f t="shared" si="40"/>
        <v>769.9</v>
      </c>
      <c r="I153" s="24">
        <f t="shared" si="40"/>
        <v>769.9</v>
      </c>
      <c r="J153" s="24">
        <f t="shared" si="40"/>
        <v>769.9</v>
      </c>
      <c r="K153" s="24">
        <f t="shared" si="40"/>
        <v>769.9</v>
      </c>
    </row>
    <row r="154" spans="1:11" ht="15.75" x14ac:dyDescent="0.25">
      <c r="A154" s="119" t="s">
        <v>265</v>
      </c>
      <c r="B154" s="119"/>
      <c r="C154" s="66" t="s">
        <v>266</v>
      </c>
      <c r="D154" s="20">
        <v>474.9</v>
      </c>
      <c r="E154" s="19">
        <v>1931.8</v>
      </c>
      <c r="F154" s="19">
        <v>1931.8</v>
      </c>
      <c r="G154" s="19">
        <f>H154+I154+J154+K154</f>
        <v>2883.2</v>
      </c>
      <c r="H154" s="19">
        <f>640.3+80.5</f>
        <v>720.8</v>
      </c>
      <c r="I154" s="19">
        <f>640.3+80.5</f>
        <v>720.8</v>
      </c>
      <c r="J154" s="19">
        <f>80.5+640.3</f>
        <v>720.8</v>
      </c>
      <c r="K154" s="19">
        <f>80.5+640.3</f>
        <v>720.8</v>
      </c>
    </row>
    <row r="155" spans="1:11" ht="15.75" x14ac:dyDescent="0.25">
      <c r="A155" s="119" t="s">
        <v>267</v>
      </c>
      <c r="B155" s="119"/>
      <c r="C155" s="66" t="s">
        <v>268</v>
      </c>
      <c r="D155" s="20">
        <v>32.200000000000003</v>
      </c>
      <c r="E155" s="19">
        <v>131.69999999999999</v>
      </c>
      <c r="F155" s="19">
        <v>131.69999999999999</v>
      </c>
      <c r="G155" s="19">
        <f>H155+I155+J155+K155</f>
        <v>196.4</v>
      </c>
      <c r="H155" s="19">
        <f>5.5+43.6</f>
        <v>49.1</v>
      </c>
      <c r="I155" s="19">
        <f>43.6+5.5</f>
        <v>49.1</v>
      </c>
      <c r="J155" s="19">
        <f>5.5+43.6</f>
        <v>49.1</v>
      </c>
      <c r="K155" s="19">
        <f>43.6+5.5</f>
        <v>49.1</v>
      </c>
    </row>
    <row r="156" spans="1:11" ht="15.75" x14ac:dyDescent="0.25">
      <c r="A156" s="121" t="s">
        <v>269</v>
      </c>
      <c r="B156" s="121"/>
      <c r="C156" s="18">
        <v>37</v>
      </c>
      <c r="D156" s="28">
        <f>D157+D160</f>
        <v>0</v>
      </c>
      <c r="E156" s="28">
        <f t="shared" ref="E156:K156" si="41">E157+E160</f>
        <v>0</v>
      </c>
      <c r="F156" s="28">
        <f t="shared" si="41"/>
        <v>0</v>
      </c>
      <c r="G156" s="28">
        <f t="shared" si="41"/>
        <v>0</v>
      </c>
      <c r="H156" s="28">
        <f t="shared" si="41"/>
        <v>0</v>
      </c>
      <c r="I156" s="28">
        <f t="shared" si="41"/>
        <v>0</v>
      </c>
      <c r="J156" s="28">
        <f t="shared" si="41"/>
        <v>0</v>
      </c>
      <c r="K156" s="18">
        <f t="shared" si="41"/>
        <v>0</v>
      </c>
    </row>
    <row r="157" spans="1:11" ht="15.75" x14ac:dyDescent="0.25">
      <c r="A157" s="120" t="s">
        <v>270</v>
      </c>
      <c r="B157" s="120"/>
      <c r="C157" s="67" t="s">
        <v>271</v>
      </c>
      <c r="D157" s="65">
        <f>SUM(D158:D159)</f>
        <v>0</v>
      </c>
      <c r="E157" s="65">
        <f t="shared" ref="E157:K157" si="42">SUM(E158:E159)</f>
        <v>0</v>
      </c>
      <c r="F157" s="65">
        <f t="shared" si="42"/>
        <v>0</v>
      </c>
      <c r="G157" s="65">
        <f t="shared" si="42"/>
        <v>0</v>
      </c>
      <c r="H157" s="65">
        <f t="shared" si="42"/>
        <v>0</v>
      </c>
      <c r="I157" s="65">
        <f t="shared" si="42"/>
        <v>0</v>
      </c>
      <c r="J157" s="65">
        <f t="shared" si="42"/>
        <v>0</v>
      </c>
      <c r="K157" s="68">
        <f t="shared" si="42"/>
        <v>0</v>
      </c>
    </row>
    <row r="158" spans="1:11" ht="15.75" x14ac:dyDescent="0.25">
      <c r="A158" s="119" t="s">
        <v>272</v>
      </c>
      <c r="B158" s="119"/>
      <c r="C158" s="66" t="s">
        <v>273</v>
      </c>
      <c r="D158" s="29"/>
      <c r="E158" s="29"/>
      <c r="F158" s="29"/>
      <c r="G158" s="29"/>
      <c r="H158" s="29"/>
      <c r="I158" s="29"/>
      <c r="J158" s="29"/>
      <c r="K158" s="31"/>
    </row>
    <row r="159" spans="1:11" ht="15.75" x14ac:dyDescent="0.25">
      <c r="A159" s="119" t="s">
        <v>274</v>
      </c>
      <c r="B159" s="119"/>
      <c r="C159" s="66" t="s">
        <v>275</v>
      </c>
      <c r="D159" s="29"/>
      <c r="E159" s="29"/>
      <c r="F159" s="29"/>
      <c r="G159" s="29"/>
      <c r="H159" s="29"/>
      <c r="I159" s="29"/>
      <c r="J159" s="29"/>
      <c r="K159" s="31"/>
    </row>
    <row r="160" spans="1:11" ht="15.75" x14ac:dyDescent="0.25">
      <c r="A160" s="120" t="s">
        <v>276</v>
      </c>
      <c r="B160" s="120"/>
      <c r="C160" s="67" t="s">
        <v>277</v>
      </c>
      <c r="D160" s="65">
        <f>SUM(D161:D162)</f>
        <v>0</v>
      </c>
      <c r="E160" s="65">
        <f t="shared" ref="E160:K160" si="43">SUM(E161:E162)</f>
        <v>0</v>
      </c>
      <c r="F160" s="65">
        <f t="shared" si="43"/>
        <v>0</v>
      </c>
      <c r="G160" s="65">
        <f t="shared" si="43"/>
        <v>0</v>
      </c>
      <c r="H160" s="65">
        <f t="shared" si="43"/>
        <v>0</v>
      </c>
      <c r="I160" s="65">
        <f t="shared" si="43"/>
        <v>0</v>
      </c>
      <c r="J160" s="65">
        <f t="shared" si="43"/>
        <v>0</v>
      </c>
      <c r="K160" s="68">
        <f t="shared" si="43"/>
        <v>0</v>
      </c>
    </row>
    <row r="161" spans="1:11" ht="15.75" x14ac:dyDescent="0.25">
      <c r="A161" s="119" t="s">
        <v>272</v>
      </c>
      <c r="B161" s="119"/>
      <c r="C161" s="66" t="s">
        <v>278</v>
      </c>
      <c r="D161" s="29"/>
      <c r="E161" s="29"/>
      <c r="F161" s="29"/>
      <c r="G161" s="29"/>
      <c r="H161" s="29"/>
      <c r="I161" s="29"/>
      <c r="J161" s="29"/>
      <c r="K161" s="31"/>
    </row>
    <row r="162" spans="1:11" ht="15.75" x14ac:dyDescent="0.25">
      <c r="A162" s="119" t="s">
        <v>274</v>
      </c>
      <c r="B162" s="119"/>
      <c r="C162" s="66" t="s">
        <v>279</v>
      </c>
      <c r="D162" s="29"/>
      <c r="E162" s="29"/>
      <c r="F162" s="29"/>
      <c r="G162" s="29"/>
      <c r="H162" s="29"/>
      <c r="I162" s="29"/>
      <c r="J162" s="29"/>
      <c r="K162" s="31"/>
    </row>
    <row r="163" spans="1:11" ht="15.75" x14ac:dyDescent="0.25">
      <c r="A163" s="121" t="s">
        <v>280</v>
      </c>
      <c r="B163" s="121"/>
      <c r="C163" s="18">
        <v>38</v>
      </c>
      <c r="D163" s="28">
        <f t="shared" ref="D163:K163" si="44">D156+D153+D150+D143</f>
        <v>893.8</v>
      </c>
      <c r="E163" s="24">
        <f t="shared" si="44"/>
        <v>3644</v>
      </c>
      <c r="F163" s="24">
        <f t="shared" si="44"/>
        <v>3644</v>
      </c>
      <c r="G163" s="24">
        <f t="shared" si="44"/>
        <v>5438</v>
      </c>
      <c r="H163" s="24">
        <f t="shared" si="44"/>
        <v>1359.5</v>
      </c>
      <c r="I163" s="24">
        <f t="shared" si="44"/>
        <v>1359.5</v>
      </c>
      <c r="J163" s="24">
        <f t="shared" si="44"/>
        <v>1359.5</v>
      </c>
      <c r="K163" s="24">
        <f t="shared" si="44"/>
        <v>1359.5</v>
      </c>
    </row>
    <row r="164" spans="1:11" ht="15.75" x14ac:dyDescent="0.25">
      <c r="A164" s="116" t="s">
        <v>281</v>
      </c>
      <c r="B164" s="117"/>
      <c r="C164" s="117"/>
      <c r="D164" s="117"/>
      <c r="E164" s="117"/>
      <c r="F164" s="117"/>
      <c r="G164" s="117"/>
      <c r="H164" s="117"/>
      <c r="I164" s="117"/>
      <c r="J164" s="117"/>
      <c r="K164" s="118"/>
    </row>
    <row r="165" spans="1:11" ht="15.75" x14ac:dyDescent="0.25">
      <c r="A165" s="109" t="s">
        <v>282</v>
      </c>
      <c r="B165" s="109"/>
      <c r="C165" s="34">
        <v>39</v>
      </c>
      <c r="D165" s="69"/>
      <c r="E165" s="70"/>
      <c r="F165" s="69"/>
      <c r="G165" s="69"/>
      <c r="H165" s="69"/>
      <c r="I165" s="69"/>
      <c r="J165" s="69"/>
      <c r="K165" s="71"/>
    </row>
    <row r="166" spans="1:11" ht="15.75" x14ac:dyDescent="0.25">
      <c r="A166" s="109" t="s">
        <v>283</v>
      </c>
      <c r="B166" s="109"/>
      <c r="C166" s="34">
        <v>40</v>
      </c>
      <c r="D166" s="62"/>
      <c r="E166" s="63"/>
      <c r="F166" s="62"/>
      <c r="G166" s="62"/>
      <c r="H166" s="62"/>
      <c r="I166" s="62"/>
      <c r="J166" s="62"/>
      <c r="K166" s="64"/>
    </row>
    <row r="167" spans="1:11" ht="15.75" x14ac:dyDescent="0.25">
      <c r="A167" s="109" t="s">
        <v>284</v>
      </c>
      <c r="B167" s="109"/>
      <c r="C167" s="60" t="s">
        <v>285</v>
      </c>
      <c r="D167" s="38"/>
      <c r="E167" s="39"/>
      <c r="F167" s="38"/>
      <c r="G167" s="38"/>
      <c r="H167" s="38"/>
      <c r="I167" s="38"/>
      <c r="J167" s="38"/>
      <c r="K167" s="40"/>
    </row>
    <row r="168" spans="1:11" ht="15.75" x14ac:dyDescent="0.25">
      <c r="A168" s="109" t="s">
        <v>286</v>
      </c>
      <c r="B168" s="109"/>
      <c r="C168" s="34">
        <v>41</v>
      </c>
      <c r="D168" s="62"/>
      <c r="E168" s="63"/>
      <c r="F168" s="62"/>
      <c r="G168" s="62"/>
      <c r="H168" s="62"/>
      <c r="I168" s="62"/>
      <c r="J168" s="62"/>
      <c r="K168" s="64"/>
    </row>
    <row r="169" spans="1:11" ht="15.75" x14ac:dyDescent="0.25">
      <c r="A169" s="109" t="s">
        <v>287</v>
      </c>
      <c r="B169" s="109"/>
      <c r="C169" s="34">
        <v>42</v>
      </c>
      <c r="D169" s="62"/>
      <c r="E169" s="63"/>
      <c r="F169" s="62"/>
      <c r="G169" s="62"/>
      <c r="H169" s="62"/>
      <c r="I169" s="62"/>
      <c r="J169" s="62"/>
      <c r="K169" s="64"/>
    </row>
    <row r="170" spans="1:11" ht="15.75" x14ac:dyDescent="0.25">
      <c r="A170" s="109" t="s">
        <v>288</v>
      </c>
      <c r="B170" s="109"/>
      <c r="C170" s="34">
        <v>43</v>
      </c>
      <c r="D170" s="35">
        <f>D166+D168+D169</f>
        <v>0</v>
      </c>
      <c r="E170" s="28">
        <f>E166+E168+E169</f>
        <v>0</v>
      </c>
      <c r="F170" s="35">
        <f t="shared" ref="F170:K170" si="45">F166+F168+F169</f>
        <v>0</v>
      </c>
      <c r="G170" s="35">
        <f t="shared" si="45"/>
        <v>0</v>
      </c>
      <c r="H170" s="35">
        <f t="shared" si="45"/>
        <v>0</v>
      </c>
      <c r="I170" s="35">
        <f t="shared" si="45"/>
        <v>0</v>
      </c>
      <c r="J170" s="35">
        <f t="shared" si="45"/>
        <v>0</v>
      </c>
      <c r="K170" s="61">
        <f t="shared" si="45"/>
        <v>0</v>
      </c>
    </row>
    <row r="171" spans="1:11" ht="15.75" x14ac:dyDescent="0.25">
      <c r="A171" s="109" t="s">
        <v>289</v>
      </c>
      <c r="B171" s="109"/>
      <c r="C171" s="34">
        <v>44</v>
      </c>
      <c r="D171" s="35">
        <f>D172-D173</f>
        <v>0</v>
      </c>
      <c r="E171" s="28">
        <f t="shared" ref="E171:K171" si="46">E172-E173</f>
        <v>0</v>
      </c>
      <c r="F171" s="35">
        <f t="shared" si="46"/>
        <v>0</v>
      </c>
      <c r="G171" s="35">
        <f t="shared" si="46"/>
        <v>0</v>
      </c>
      <c r="H171" s="35">
        <f t="shared" si="46"/>
        <v>0</v>
      </c>
      <c r="I171" s="35">
        <f t="shared" si="46"/>
        <v>0</v>
      </c>
      <c r="J171" s="35">
        <f t="shared" si="46"/>
        <v>0</v>
      </c>
      <c r="K171" s="61">
        <f t="shared" si="46"/>
        <v>0</v>
      </c>
    </row>
    <row r="172" spans="1:11" ht="15.75" x14ac:dyDescent="0.25">
      <c r="A172" s="109" t="s">
        <v>290</v>
      </c>
      <c r="B172" s="109"/>
      <c r="C172" s="60" t="s">
        <v>291</v>
      </c>
      <c r="D172" s="38"/>
      <c r="E172" s="29"/>
      <c r="F172" s="38"/>
      <c r="G172" s="38"/>
      <c r="H172" s="38"/>
      <c r="I172" s="38"/>
      <c r="J172" s="38"/>
      <c r="K172" s="36"/>
    </row>
    <row r="173" spans="1:11" ht="15.75" x14ac:dyDescent="0.25">
      <c r="A173" s="109" t="s">
        <v>292</v>
      </c>
      <c r="B173" s="109"/>
      <c r="C173" s="60" t="s">
        <v>293</v>
      </c>
      <c r="D173" s="62">
        <f t="shared" ref="D173:K173" si="47">SUM(D174:D175)</f>
        <v>0</v>
      </c>
      <c r="E173" s="62">
        <f t="shared" si="47"/>
        <v>0</v>
      </c>
      <c r="F173" s="62">
        <f t="shared" si="47"/>
        <v>0</v>
      </c>
      <c r="G173" s="62">
        <f t="shared" si="47"/>
        <v>0</v>
      </c>
      <c r="H173" s="62">
        <f t="shared" si="47"/>
        <v>0</v>
      </c>
      <c r="I173" s="62">
        <f t="shared" si="47"/>
        <v>0</v>
      </c>
      <c r="J173" s="62">
        <f t="shared" si="47"/>
        <v>0</v>
      </c>
      <c r="K173" s="64">
        <f t="shared" si="47"/>
        <v>0</v>
      </c>
    </row>
    <row r="174" spans="1:11" ht="15.75" x14ac:dyDescent="0.25">
      <c r="A174" s="109" t="s">
        <v>294</v>
      </c>
      <c r="B174" s="109"/>
      <c r="C174" s="60" t="s">
        <v>295</v>
      </c>
      <c r="D174" s="62"/>
      <c r="E174" s="62"/>
      <c r="F174" s="62"/>
      <c r="G174" s="62"/>
      <c r="H174" s="62"/>
      <c r="I174" s="62"/>
      <c r="J174" s="62"/>
      <c r="K174" s="64"/>
    </row>
    <row r="175" spans="1:11" ht="15.75" x14ac:dyDescent="0.25">
      <c r="A175" s="109" t="s">
        <v>296</v>
      </c>
      <c r="B175" s="109"/>
      <c r="C175" s="60" t="s">
        <v>297</v>
      </c>
      <c r="D175" s="62"/>
      <c r="E175" s="62"/>
      <c r="F175" s="62"/>
      <c r="G175" s="62"/>
      <c r="H175" s="62"/>
      <c r="I175" s="62"/>
      <c r="J175" s="62"/>
      <c r="K175" s="64"/>
    </row>
    <row r="176" spans="1:11" ht="15.75" x14ac:dyDescent="0.25">
      <c r="A176" s="109" t="s">
        <v>298</v>
      </c>
      <c r="B176" s="109"/>
      <c r="C176" s="34">
        <v>45</v>
      </c>
      <c r="D176" s="62"/>
      <c r="E176" s="62"/>
      <c r="F176" s="62"/>
      <c r="G176" s="62"/>
      <c r="H176" s="62"/>
      <c r="I176" s="62"/>
      <c r="J176" s="62"/>
      <c r="K176" s="64"/>
    </row>
    <row r="177" spans="1:13" ht="15.75" x14ac:dyDescent="0.25">
      <c r="A177" s="109" t="s">
        <v>299</v>
      </c>
      <c r="B177" s="109"/>
      <c r="C177" s="34">
        <v>46</v>
      </c>
      <c r="D177" s="35">
        <f>D165+D170+D176</f>
        <v>0</v>
      </c>
      <c r="E177" s="28">
        <f t="shared" ref="E177:K177" si="48">E165+E170+E176</f>
        <v>0</v>
      </c>
      <c r="F177" s="35">
        <f t="shared" si="48"/>
        <v>0</v>
      </c>
      <c r="G177" s="35">
        <f t="shared" si="48"/>
        <v>0</v>
      </c>
      <c r="H177" s="35">
        <f t="shared" si="48"/>
        <v>0</v>
      </c>
      <c r="I177" s="35">
        <f t="shared" si="48"/>
        <v>0</v>
      </c>
      <c r="J177" s="35">
        <f t="shared" si="48"/>
        <v>0</v>
      </c>
      <c r="K177" s="61">
        <f t="shared" si="48"/>
        <v>0</v>
      </c>
    </row>
    <row r="178" spans="1:13" ht="15.75" x14ac:dyDescent="0.25">
      <c r="A178" s="111" t="s">
        <v>300</v>
      </c>
      <c r="B178" s="112"/>
      <c r="C178" s="112"/>
      <c r="D178" s="112"/>
      <c r="E178" s="112"/>
      <c r="F178" s="112"/>
      <c r="G178" s="112"/>
      <c r="H178" s="112"/>
      <c r="I178" s="112"/>
      <c r="J178" s="112"/>
      <c r="K178" s="113"/>
    </row>
    <row r="179" spans="1:13" ht="15.75" x14ac:dyDescent="0.25">
      <c r="A179" s="109" t="s">
        <v>301</v>
      </c>
      <c r="B179" s="109"/>
      <c r="C179" s="36">
        <v>47</v>
      </c>
      <c r="D179" s="54">
        <f>D180+D181</f>
        <v>0</v>
      </c>
      <c r="E179" s="24">
        <f t="shared" ref="E179:K179" si="49">E180+E181</f>
        <v>332.8</v>
      </c>
      <c r="F179" s="24">
        <f t="shared" si="49"/>
        <v>332.8</v>
      </c>
      <c r="G179" s="24">
        <f t="shared" si="49"/>
        <v>170.9</v>
      </c>
      <c r="H179" s="24">
        <f t="shared" si="49"/>
        <v>65.900000000000006</v>
      </c>
      <c r="I179" s="24">
        <f t="shared" si="49"/>
        <v>44.5</v>
      </c>
      <c r="J179" s="24">
        <f t="shared" si="49"/>
        <v>16</v>
      </c>
      <c r="K179" s="24">
        <f t="shared" si="49"/>
        <v>16</v>
      </c>
    </row>
    <row r="180" spans="1:13" ht="15.75" x14ac:dyDescent="0.25">
      <c r="A180" s="115" t="s">
        <v>302</v>
      </c>
      <c r="B180" s="115"/>
      <c r="C180" s="72" t="s">
        <v>303</v>
      </c>
      <c r="D180" s="73">
        <f>D30</f>
        <v>0</v>
      </c>
      <c r="E180" s="74">
        <f>E30</f>
        <v>283.2</v>
      </c>
      <c r="F180" s="74">
        <f>F30</f>
        <v>283.2</v>
      </c>
      <c r="G180" s="74">
        <f>G30</f>
        <v>57</v>
      </c>
      <c r="H180" s="74">
        <v>0</v>
      </c>
      <c r="I180" s="74">
        <f>I30</f>
        <v>28.5</v>
      </c>
      <c r="J180" s="74">
        <f>J30</f>
        <v>0</v>
      </c>
      <c r="K180" s="74">
        <f>K30</f>
        <v>0</v>
      </c>
    </row>
    <row r="181" spans="1:13" ht="15.75" x14ac:dyDescent="0.25">
      <c r="A181" s="115" t="s">
        <v>304</v>
      </c>
      <c r="B181" s="115"/>
      <c r="C181" s="72" t="s">
        <v>305</v>
      </c>
      <c r="D181" s="73">
        <f t="shared" ref="D181:K181" si="50">D32+D31+D66+D67</f>
        <v>0</v>
      </c>
      <c r="E181" s="74">
        <f t="shared" si="50"/>
        <v>49.6</v>
      </c>
      <c r="F181" s="74">
        <f t="shared" si="50"/>
        <v>49.6</v>
      </c>
      <c r="G181" s="74">
        <f t="shared" si="50"/>
        <v>113.9</v>
      </c>
      <c r="H181" s="74">
        <f t="shared" si="50"/>
        <v>65.900000000000006</v>
      </c>
      <c r="I181" s="74">
        <f t="shared" si="50"/>
        <v>16</v>
      </c>
      <c r="J181" s="74">
        <f t="shared" si="50"/>
        <v>16</v>
      </c>
      <c r="K181" s="74">
        <f t="shared" si="50"/>
        <v>16</v>
      </c>
    </row>
    <row r="182" spans="1:13" ht="15.75" x14ac:dyDescent="0.25">
      <c r="A182" s="109" t="s">
        <v>306</v>
      </c>
      <c r="B182" s="109"/>
      <c r="C182" s="36">
        <v>48</v>
      </c>
      <c r="D182" s="54">
        <f t="shared" ref="D182:K182" si="51">D35+D54</f>
        <v>2148.4</v>
      </c>
      <c r="E182" s="54">
        <f t="shared" si="51"/>
        <v>8760.3000000000011</v>
      </c>
      <c r="F182" s="54">
        <f t="shared" si="51"/>
        <v>8760.3000000000011</v>
      </c>
      <c r="G182" s="54">
        <f t="shared" si="51"/>
        <v>9731.2999999999993</v>
      </c>
      <c r="H182" s="54">
        <f t="shared" si="51"/>
        <v>2432.8999999999996</v>
      </c>
      <c r="I182" s="54">
        <f t="shared" si="51"/>
        <v>2432.8999999999996</v>
      </c>
      <c r="J182" s="54">
        <f t="shared" si="51"/>
        <v>2432.7999999999997</v>
      </c>
      <c r="K182" s="54">
        <f t="shared" si="51"/>
        <v>2432.6999999999998</v>
      </c>
    </row>
    <row r="183" spans="1:13" ht="15.75" x14ac:dyDescent="0.25">
      <c r="A183" s="109" t="s">
        <v>307</v>
      </c>
      <c r="B183" s="109"/>
      <c r="C183" s="36">
        <v>49</v>
      </c>
      <c r="D183" s="54">
        <f>D55+D36</f>
        <v>474.9</v>
      </c>
      <c r="E183" s="24">
        <f t="shared" ref="E183:K183" si="52">E34+E55</f>
        <v>259.60000000000002</v>
      </c>
      <c r="F183" s="24">
        <f t="shared" si="52"/>
        <v>259.60000000000002</v>
      </c>
      <c r="G183" s="24">
        <f t="shared" si="52"/>
        <v>383.99199999999996</v>
      </c>
      <c r="H183" s="24">
        <f t="shared" si="52"/>
        <v>96.533999999999992</v>
      </c>
      <c r="I183" s="24">
        <f t="shared" si="52"/>
        <v>96.433999999999997</v>
      </c>
      <c r="J183" s="24">
        <f t="shared" si="52"/>
        <v>95.512</v>
      </c>
      <c r="K183" s="24">
        <f t="shared" si="52"/>
        <v>95.512</v>
      </c>
    </row>
    <row r="184" spans="1:13" ht="15.75" x14ac:dyDescent="0.25">
      <c r="A184" s="109" t="s">
        <v>308</v>
      </c>
      <c r="B184" s="109"/>
      <c r="C184" s="36">
        <v>50</v>
      </c>
      <c r="D184" s="54">
        <f t="shared" ref="D184:K184" si="53">D81+D56</f>
        <v>0</v>
      </c>
      <c r="E184" s="24">
        <f t="shared" si="53"/>
        <v>0</v>
      </c>
      <c r="F184" s="24">
        <f t="shared" si="53"/>
        <v>0</v>
      </c>
      <c r="G184" s="24">
        <f t="shared" si="53"/>
        <v>0</v>
      </c>
      <c r="H184" s="24">
        <f t="shared" si="53"/>
        <v>0</v>
      </c>
      <c r="I184" s="24">
        <f t="shared" si="53"/>
        <v>0</v>
      </c>
      <c r="J184" s="24">
        <f t="shared" si="53"/>
        <v>0</v>
      </c>
      <c r="K184" s="24">
        <f t="shared" si="53"/>
        <v>0</v>
      </c>
      <c r="M184" s="75"/>
    </row>
    <row r="185" spans="1:13" ht="15.75" x14ac:dyDescent="0.25">
      <c r="A185" s="109" t="s">
        <v>309</v>
      </c>
      <c r="B185" s="109"/>
      <c r="C185" s="36">
        <v>51</v>
      </c>
      <c r="D185" s="54">
        <f>D29+D45-D179-D182-D183-D184</f>
        <v>97.600000000000023</v>
      </c>
      <c r="E185" s="24">
        <f t="shared" ref="E185:K185" si="54">E29+E45-E179-E182-E183-E184</f>
        <v>4044.6000000000008</v>
      </c>
      <c r="F185" s="24">
        <f t="shared" si="54"/>
        <v>4044.6000000000008</v>
      </c>
      <c r="G185" s="24">
        <f t="shared" si="54"/>
        <v>6980.0639999999967</v>
      </c>
      <c r="H185" s="24">
        <f t="shared" si="54"/>
        <v>1879.0800000000013</v>
      </c>
      <c r="I185" s="24">
        <f t="shared" si="54"/>
        <v>1728.8800000000003</v>
      </c>
      <c r="J185" s="24">
        <f t="shared" si="54"/>
        <v>1699.874</v>
      </c>
      <c r="K185" s="24">
        <f t="shared" si="54"/>
        <v>1700.7300000000002</v>
      </c>
    </row>
    <row r="186" spans="1:13" ht="15.75" x14ac:dyDescent="0.25">
      <c r="A186" s="107" t="s">
        <v>310</v>
      </c>
      <c r="B186" s="107"/>
      <c r="C186" s="34">
        <v>52</v>
      </c>
      <c r="D186" s="54">
        <f>SUM(D182:D185)+D179</f>
        <v>2720.9</v>
      </c>
      <c r="E186" s="24">
        <f t="shared" ref="E186:K186" si="55">SUM(E182:E185)+E179</f>
        <v>13397.300000000001</v>
      </c>
      <c r="F186" s="24">
        <f t="shared" si="55"/>
        <v>13397.300000000001</v>
      </c>
      <c r="G186" s="24">
        <f t="shared" si="55"/>
        <v>17266.255999999998</v>
      </c>
      <c r="H186" s="24">
        <f t="shared" si="55"/>
        <v>4474.4140000000007</v>
      </c>
      <c r="I186" s="24">
        <f t="shared" si="55"/>
        <v>4302.7139999999999</v>
      </c>
      <c r="J186" s="24">
        <f t="shared" si="55"/>
        <v>4244.1859999999997</v>
      </c>
      <c r="K186" s="24">
        <f t="shared" si="55"/>
        <v>4244.942</v>
      </c>
    </row>
    <row r="187" spans="1:13" ht="15.75" x14ac:dyDescent="0.25">
      <c r="A187" s="111" t="s">
        <v>311</v>
      </c>
      <c r="B187" s="112"/>
      <c r="C187" s="112"/>
      <c r="D187" s="112"/>
      <c r="E187" s="112"/>
      <c r="F187" s="112"/>
      <c r="G187" s="112"/>
      <c r="H187" s="112"/>
      <c r="I187" s="112"/>
      <c r="J187" s="112"/>
      <c r="K187" s="113"/>
    </row>
    <row r="188" spans="1:13" ht="15.75" x14ac:dyDescent="0.25">
      <c r="A188" s="107" t="s">
        <v>312</v>
      </c>
      <c r="B188" s="107"/>
      <c r="C188" s="34">
        <v>53</v>
      </c>
      <c r="D188" s="35">
        <f>SUM(D189:D195)</f>
        <v>0</v>
      </c>
      <c r="E188" s="28">
        <f t="shared" ref="E188:K188" si="56">SUM(E189:E195)</f>
        <v>0</v>
      </c>
      <c r="F188" s="35">
        <f t="shared" si="56"/>
        <v>0</v>
      </c>
      <c r="G188" s="35">
        <f t="shared" si="56"/>
        <v>0</v>
      </c>
      <c r="H188" s="35">
        <f t="shared" si="56"/>
        <v>0</v>
      </c>
      <c r="I188" s="35">
        <f t="shared" si="56"/>
        <v>0</v>
      </c>
      <c r="J188" s="35">
        <f t="shared" si="56"/>
        <v>0</v>
      </c>
      <c r="K188" s="34">
        <f t="shared" si="56"/>
        <v>0</v>
      </c>
    </row>
    <row r="189" spans="1:13" ht="15.75" x14ac:dyDescent="0.25">
      <c r="A189" s="109" t="s">
        <v>313</v>
      </c>
      <c r="B189" s="109"/>
      <c r="C189" s="60" t="s">
        <v>314</v>
      </c>
      <c r="D189" s="38"/>
      <c r="E189" s="29"/>
      <c r="F189" s="38"/>
      <c r="G189" s="38"/>
      <c r="H189" s="38"/>
      <c r="I189" s="38"/>
      <c r="J189" s="38"/>
      <c r="K189" s="40"/>
    </row>
    <row r="190" spans="1:13" ht="15.75" x14ac:dyDescent="0.25">
      <c r="A190" s="109" t="s">
        <v>315</v>
      </c>
      <c r="B190" s="109"/>
      <c r="C190" s="60" t="s">
        <v>316</v>
      </c>
      <c r="D190" s="38"/>
      <c r="E190" s="29"/>
      <c r="F190" s="38"/>
      <c r="G190" s="38"/>
      <c r="H190" s="38"/>
      <c r="I190" s="38"/>
      <c r="J190" s="38"/>
      <c r="K190" s="40"/>
    </row>
    <row r="191" spans="1:13" ht="15.75" x14ac:dyDescent="0.25">
      <c r="A191" s="109" t="s">
        <v>317</v>
      </c>
      <c r="B191" s="109"/>
      <c r="C191" s="60" t="s">
        <v>318</v>
      </c>
      <c r="D191" s="38"/>
      <c r="E191" s="29"/>
      <c r="F191" s="38"/>
      <c r="G191" s="38"/>
      <c r="H191" s="38"/>
      <c r="I191" s="38"/>
      <c r="J191" s="38"/>
      <c r="K191" s="40"/>
    </row>
    <row r="192" spans="1:13" ht="15.75" x14ac:dyDescent="0.25">
      <c r="A192" s="109" t="s">
        <v>319</v>
      </c>
      <c r="B192" s="109"/>
      <c r="C192" s="60" t="s">
        <v>320</v>
      </c>
      <c r="D192" s="38"/>
      <c r="E192" s="29"/>
      <c r="F192" s="38"/>
      <c r="G192" s="38"/>
      <c r="H192" s="38"/>
      <c r="I192" s="38"/>
      <c r="J192" s="38"/>
      <c r="K192" s="40"/>
    </row>
    <row r="193" spans="1:11" ht="15.75" x14ac:dyDescent="0.25">
      <c r="A193" s="109" t="s">
        <v>321</v>
      </c>
      <c r="B193" s="109"/>
      <c r="C193" s="60" t="s">
        <v>322</v>
      </c>
      <c r="D193" s="38"/>
      <c r="E193" s="29"/>
      <c r="F193" s="38"/>
      <c r="G193" s="38"/>
      <c r="H193" s="38"/>
      <c r="I193" s="38"/>
      <c r="J193" s="38"/>
      <c r="K193" s="40"/>
    </row>
    <row r="194" spans="1:11" ht="15.75" x14ac:dyDescent="0.25">
      <c r="A194" s="109" t="s">
        <v>323</v>
      </c>
      <c r="B194" s="109"/>
      <c r="C194" s="60" t="s">
        <v>324</v>
      </c>
      <c r="D194" s="38"/>
      <c r="E194" s="29"/>
      <c r="F194" s="38"/>
      <c r="G194" s="38"/>
      <c r="H194" s="38"/>
      <c r="I194" s="38"/>
      <c r="J194" s="38"/>
      <c r="K194" s="40"/>
    </row>
    <row r="195" spans="1:11" ht="15.75" x14ac:dyDescent="0.25">
      <c r="A195" s="109" t="s">
        <v>325</v>
      </c>
      <c r="B195" s="109"/>
      <c r="C195" s="60" t="s">
        <v>326</v>
      </c>
      <c r="D195" s="38"/>
      <c r="E195" s="29"/>
      <c r="F195" s="38"/>
      <c r="G195" s="38"/>
      <c r="H195" s="38"/>
      <c r="I195" s="38"/>
      <c r="J195" s="38"/>
      <c r="K195" s="40"/>
    </row>
    <row r="196" spans="1:11" ht="15.75" x14ac:dyDescent="0.25">
      <c r="A196" s="107" t="s">
        <v>327</v>
      </c>
      <c r="B196" s="107"/>
      <c r="C196" s="34">
        <v>54</v>
      </c>
      <c r="D196" s="35">
        <f>SUM(D197:D200)</f>
        <v>0</v>
      </c>
      <c r="E196" s="28">
        <f t="shared" ref="E196:K196" si="57">SUM(E197:E200)</f>
        <v>0</v>
      </c>
      <c r="F196" s="35">
        <f t="shared" si="57"/>
        <v>0</v>
      </c>
      <c r="G196" s="35">
        <f t="shared" si="57"/>
        <v>0</v>
      </c>
      <c r="H196" s="35">
        <f t="shared" si="57"/>
        <v>0</v>
      </c>
      <c r="I196" s="35">
        <f t="shared" si="57"/>
        <v>0</v>
      </c>
      <c r="J196" s="35">
        <f t="shared" si="57"/>
        <v>0</v>
      </c>
      <c r="K196" s="34">
        <f t="shared" si="57"/>
        <v>0</v>
      </c>
    </row>
    <row r="197" spans="1:11" ht="15.75" x14ac:dyDescent="0.25">
      <c r="A197" s="109" t="s">
        <v>328</v>
      </c>
      <c r="B197" s="109"/>
      <c r="C197" s="60" t="s">
        <v>329</v>
      </c>
      <c r="D197" s="38"/>
      <c r="E197" s="29"/>
      <c r="F197" s="38"/>
      <c r="G197" s="38"/>
      <c r="H197" s="38"/>
      <c r="I197" s="38"/>
      <c r="J197" s="38"/>
      <c r="K197" s="40"/>
    </row>
    <row r="198" spans="1:11" ht="15.75" x14ac:dyDescent="0.25">
      <c r="A198" s="109" t="s">
        <v>330</v>
      </c>
      <c r="B198" s="109"/>
      <c r="C198" s="60" t="s">
        <v>331</v>
      </c>
      <c r="D198" s="38"/>
      <c r="E198" s="39"/>
      <c r="F198" s="38"/>
      <c r="G198" s="38"/>
      <c r="H198" s="38"/>
      <c r="I198" s="38"/>
      <c r="J198" s="38"/>
      <c r="K198" s="40"/>
    </row>
    <row r="199" spans="1:11" ht="15.75" x14ac:dyDescent="0.25">
      <c r="A199" s="109" t="s">
        <v>332</v>
      </c>
      <c r="B199" s="109"/>
      <c r="C199" s="60" t="s">
        <v>333</v>
      </c>
      <c r="D199" s="38"/>
      <c r="E199" s="39"/>
      <c r="F199" s="38"/>
      <c r="G199" s="38"/>
      <c r="H199" s="38"/>
      <c r="I199" s="38"/>
      <c r="J199" s="38"/>
      <c r="K199" s="40"/>
    </row>
    <row r="200" spans="1:11" ht="15.75" x14ac:dyDescent="0.25">
      <c r="A200" s="109" t="s">
        <v>334</v>
      </c>
      <c r="B200" s="109"/>
      <c r="C200" s="60" t="s">
        <v>335</v>
      </c>
      <c r="D200" s="38"/>
      <c r="E200" s="39"/>
      <c r="F200" s="38"/>
      <c r="G200" s="38"/>
      <c r="H200" s="38"/>
      <c r="I200" s="38"/>
      <c r="J200" s="38"/>
      <c r="K200" s="40"/>
    </row>
    <row r="201" spans="1:11" ht="15.75" x14ac:dyDescent="0.25">
      <c r="A201" s="111" t="s">
        <v>336</v>
      </c>
      <c r="B201" s="112"/>
      <c r="C201" s="112"/>
      <c r="D201" s="112"/>
      <c r="E201" s="112"/>
      <c r="F201" s="112"/>
      <c r="G201" s="112"/>
      <c r="H201" s="112"/>
      <c r="I201" s="112"/>
      <c r="J201" s="112"/>
      <c r="K201" s="113"/>
    </row>
    <row r="202" spans="1:11" ht="15.75" x14ac:dyDescent="0.25">
      <c r="A202" s="107" t="s">
        <v>337</v>
      </c>
      <c r="B202" s="107"/>
      <c r="C202" s="34">
        <v>55</v>
      </c>
      <c r="D202" s="35"/>
      <c r="E202" s="58"/>
      <c r="F202" s="35"/>
      <c r="G202" s="35"/>
      <c r="H202" s="35"/>
      <c r="I202" s="35"/>
      <c r="J202" s="35"/>
      <c r="K202" s="76"/>
    </row>
    <row r="203" spans="1:11" ht="15.75" x14ac:dyDescent="0.25">
      <c r="A203" s="107" t="s">
        <v>338</v>
      </c>
      <c r="B203" s="107"/>
      <c r="C203" s="34">
        <v>56</v>
      </c>
      <c r="D203" s="35"/>
      <c r="E203" s="58"/>
      <c r="F203" s="35"/>
      <c r="G203" s="35"/>
      <c r="H203" s="35"/>
      <c r="I203" s="35"/>
      <c r="J203" s="35"/>
      <c r="K203" s="76"/>
    </row>
    <row r="204" spans="1:11" ht="15.75" x14ac:dyDescent="0.25">
      <c r="A204" s="109" t="s">
        <v>339</v>
      </c>
      <c r="B204" s="109"/>
      <c r="C204" s="60" t="s">
        <v>340</v>
      </c>
      <c r="D204" s="38"/>
      <c r="E204" s="39"/>
      <c r="F204" s="38"/>
      <c r="G204" s="38"/>
      <c r="H204" s="38"/>
      <c r="I204" s="38"/>
      <c r="J204" s="38"/>
      <c r="K204" s="40"/>
    </row>
    <row r="205" spans="1:11" ht="15.75" x14ac:dyDescent="0.25">
      <c r="A205" s="109" t="s">
        <v>341</v>
      </c>
      <c r="B205" s="109"/>
      <c r="C205" s="60" t="s">
        <v>342</v>
      </c>
      <c r="D205" s="38"/>
      <c r="E205" s="39"/>
      <c r="F205" s="38"/>
      <c r="G205" s="38"/>
      <c r="H205" s="38"/>
      <c r="I205" s="38"/>
      <c r="J205" s="38"/>
      <c r="K205" s="40"/>
    </row>
    <row r="206" spans="1:11" ht="15.75" x14ac:dyDescent="0.25">
      <c r="A206" s="109" t="s">
        <v>343</v>
      </c>
      <c r="B206" s="109"/>
      <c r="C206" s="60" t="s">
        <v>344</v>
      </c>
      <c r="D206" s="38"/>
      <c r="E206" s="39"/>
      <c r="F206" s="38"/>
      <c r="G206" s="38"/>
      <c r="H206" s="38"/>
      <c r="I206" s="38"/>
      <c r="J206" s="38"/>
      <c r="K206" s="40"/>
    </row>
    <row r="207" spans="1:11" ht="15.75" x14ac:dyDescent="0.25">
      <c r="A207" s="109" t="s">
        <v>345</v>
      </c>
      <c r="B207" s="109"/>
      <c r="C207" s="60" t="s">
        <v>346</v>
      </c>
      <c r="D207" s="38"/>
      <c r="E207" s="39"/>
      <c r="F207" s="38"/>
      <c r="G207" s="38"/>
      <c r="H207" s="38"/>
      <c r="I207" s="38"/>
      <c r="J207" s="38"/>
      <c r="K207" s="40"/>
    </row>
    <row r="208" spans="1:11" ht="15.75" x14ac:dyDescent="0.25">
      <c r="A208" s="109" t="s">
        <v>347</v>
      </c>
      <c r="B208" s="109"/>
      <c r="C208" s="60" t="s">
        <v>348</v>
      </c>
      <c r="D208" s="38"/>
      <c r="E208" s="39"/>
      <c r="F208" s="38"/>
      <c r="G208" s="38"/>
      <c r="H208" s="38"/>
      <c r="I208" s="38"/>
      <c r="J208" s="38"/>
      <c r="K208" s="40"/>
    </row>
    <row r="209" spans="1:11" ht="15.75" x14ac:dyDescent="0.25">
      <c r="A209" s="109" t="s">
        <v>349</v>
      </c>
      <c r="B209" s="109"/>
      <c r="C209" s="60" t="s">
        <v>350</v>
      </c>
      <c r="D209" s="38"/>
      <c r="E209" s="39"/>
      <c r="F209" s="38"/>
      <c r="G209" s="38"/>
      <c r="H209" s="39"/>
      <c r="I209" s="38"/>
      <c r="J209" s="38"/>
      <c r="K209" s="40"/>
    </row>
    <row r="210" spans="1:11" ht="15.75" x14ac:dyDescent="0.25">
      <c r="A210" s="107" t="s">
        <v>351</v>
      </c>
      <c r="B210" s="107"/>
      <c r="C210" s="60">
        <v>57</v>
      </c>
      <c r="D210" s="47">
        <f>D211</f>
        <v>64</v>
      </c>
      <c r="E210" s="47">
        <f>E211</f>
        <v>2007.1</v>
      </c>
      <c r="F210" s="24">
        <v>2007.1</v>
      </c>
      <c r="G210" s="24">
        <f t="shared" ref="G210:K210" si="58">G211</f>
        <v>4703.6000000000004</v>
      </c>
      <c r="H210" s="24">
        <f t="shared" si="58"/>
        <v>1200</v>
      </c>
      <c r="I210" s="24">
        <f t="shared" si="58"/>
        <v>1168</v>
      </c>
      <c r="J210" s="24">
        <f t="shared" si="58"/>
        <v>1167.8</v>
      </c>
      <c r="K210" s="24">
        <f t="shared" si="58"/>
        <v>1167.8</v>
      </c>
    </row>
    <row r="211" spans="1:11" ht="15.75" x14ac:dyDescent="0.25">
      <c r="A211" s="109" t="s">
        <v>352</v>
      </c>
      <c r="B211" s="109"/>
      <c r="C211" s="60" t="s">
        <v>353</v>
      </c>
      <c r="D211" s="20">
        <v>64</v>
      </c>
      <c r="E211" s="20">
        <v>2007.1</v>
      </c>
      <c r="F211" s="19">
        <v>2007.1</v>
      </c>
      <c r="G211" s="19">
        <f>H211+I211+J211+K211</f>
        <v>4703.6000000000004</v>
      </c>
      <c r="H211" s="19">
        <f>H112+H111+H23+H113</f>
        <v>1200</v>
      </c>
      <c r="I211" s="19">
        <f t="shared" ref="I211:K211" si="59">I112+I111+I23+I113</f>
        <v>1168</v>
      </c>
      <c r="J211" s="19">
        <f t="shared" si="59"/>
        <v>1167.8</v>
      </c>
      <c r="K211" s="19">
        <f t="shared" si="59"/>
        <v>1167.8</v>
      </c>
    </row>
    <row r="212" spans="1:11" ht="15.75" x14ac:dyDescent="0.25">
      <c r="A212" s="107" t="s">
        <v>354</v>
      </c>
      <c r="B212" s="107"/>
      <c r="C212" s="77">
        <v>58</v>
      </c>
      <c r="D212" s="35"/>
      <c r="E212" s="58"/>
      <c r="F212" s="35"/>
      <c r="G212" s="35"/>
      <c r="H212" s="58"/>
      <c r="I212" s="35"/>
      <c r="J212" s="35"/>
      <c r="K212" s="76"/>
    </row>
    <row r="213" spans="1:11" ht="15.75" x14ac:dyDescent="0.25">
      <c r="A213" s="107" t="s">
        <v>355</v>
      </c>
      <c r="B213" s="107"/>
      <c r="C213" s="77">
        <v>59</v>
      </c>
      <c r="D213" s="35"/>
      <c r="E213" s="58"/>
      <c r="F213" s="35"/>
      <c r="G213" s="35"/>
      <c r="H213" s="35"/>
      <c r="I213" s="35"/>
      <c r="J213" s="35"/>
      <c r="K213" s="76"/>
    </row>
    <row r="214" spans="1:11" ht="15.75" x14ac:dyDescent="0.25">
      <c r="A214" s="107" t="s">
        <v>356</v>
      </c>
      <c r="B214" s="107"/>
      <c r="C214" s="77">
        <v>60</v>
      </c>
      <c r="D214" s="35"/>
      <c r="E214" s="58"/>
      <c r="F214" s="35"/>
      <c r="G214" s="35"/>
      <c r="H214" s="35"/>
      <c r="I214" s="35"/>
      <c r="J214" s="35"/>
      <c r="K214" s="76"/>
    </row>
    <row r="215" spans="1:11" ht="15.75" x14ac:dyDescent="0.25">
      <c r="A215" s="107" t="s">
        <v>357</v>
      </c>
      <c r="B215" s="107"/>
      <c r="C215" s="77">
        <v>61</v>
      </c>
      <c r="D215" s="35"/>
      <c r="E215" s="58"/>
      <c r="F215" s="35"/>
      <c r="G215" s="35"/>
      <c r="H215" s="35"/>
      <c r="I215" s="35"/>
      <c r="J215" s="35"/>
      <c r="K215" s="76"/>
    </row>
    <row r="216" spans="1:11" ht="15.75" x14ac:dyDescent="0.25">
      <c r="A216" s="111" t="s">
        <v>358</v>
      </c>
      <c r="B216" s="112"/>
      <c r="C216" s="112"/>
      <c r="D216" s="112"/>
      <c r="E216" s="112"/>
      <c r="F216" s="112"/>
      <c r="G216" s="112"/>
      <c r="H216" s="112"/>
      <c r="I216" s="112"/>
      <c r="J216" s="112"/>
      <c r="K216" s="113"/>
    </row>
    <row r="217" spans="1:11" ht="15.75" x14ac:dyDescent="0.25">
      <c r="A217" s="107" t="s">
        <v>359</v>
      </c>
      <c r="B217" s="107"/>
      <c r="C217" s="34">
        <v>62</v>
      </c>
      <c r="D217" s="35">
        <f>SUM(D218:D220)</f>
        <v>0</v>
      </c>
      <c r="E217" s="28">
        <f t="shared" ref="E217:K217" si="60">SUM(E218:E220)</f>
        <v>0</v>
      </c>
      <c r="F217" s="35">
        <f t="shared" si="60"/>
        <v>0</v>
      </c>
      <c r="G217" s="35">
        <f t="shared" si="60"/>
        <v>0</v>
      </c>
      <c r="H217" s="35">
        <f t="shared" si="60"/>
        <v>0</v>
      </c>
      <c r="I217" s="35">
        <f t="shared" si="60"/>
        <v>0</v>
      </c>
      <c r="J217" s="35">
        <f t="shared" si="60"/>
        <v>0</v>
      </c>
      <c r="K217" s="34">
        <f t="shared" si="60"/>
        <v>0</v>
      </c>
    </row>
    <row r="218" spans="1:11" ht="15.75" x14ac:dyDescent="0.25">
      <c r="A218" s="109" t="s">
        <v>360</v>
      </c>
      <c r="B218" s="109"/>
      <c r="C218" s="60" t="s">
        <v>361</v>
      </c>
      <c r="D218" s="38"/>
      <c r="E218" s="29"/>
      <c r="F218" s="38"/>
      <c r="G218" s="38"/>
      <c r="H218" s="38"/>
      <c r="I218" s="38"/>
      <c r="J218" s="38"/>
      <c r="K218" s="40"/>
    </row>
    <row r="219" spans="1:11" ht="15.75" x14ac:dyDescent="0.25">
      <c r="A219" s="109" t="s">
        <v>362</v>
      </c>
      <c r="B219" s="109"/>
      <c r="C219" s="60" t="s">
        <v>363</v>
      </c>
      <c r="D219" s="38"/>
      <c r="E219" s="29"/>
      <c r="F219" s="38"/>
      <c r="G219" s="38"/>
      <c r="H219" s="38"/>
      <c r="I219" s="38"/>
      <c r="J219" s="38"/>
      <c r="K219" s="40"/>
    </row>
    <row r="220" spans="1:11" ht="15.75" x14ac:dyDescent="0.25">
      <c r="A220" s="109" t="s">
        <v>364</v>
      </c>
      <c r="B220" s="109"/>
      <c r="C220" s="60" t="s">
        <v>365</v>
      </c>
      <c r="D220" s="38"/>
      <c r="E220" s="29"/>
      <c r="F220" s="38"/>
      <c r="G220" s="38"/>
      <c r="H220" s="38"/>
      <c r="I220" s="38"/>
      <c r="J220" s="38"/>
      <c r="K220" s="40"/>
    </row>
    <row r="221" spans="1:11" ht="15.75" x14ac:dyDescent="0.25">
      <c r="A221" s="107" t="s">
        <v>366</v>
      </c>
      <c r="B221" s="107"/>
      <c r="C221" s="34">
        <v>63</v>
      </c>
      <c r="D221" s="35">
        <f>D222+D225+D228</f>
        <v>0</v>
      </c>
      <c r="E221" s="28">
        <f t="shared" ref="E221:K221" si="61">E222+E225+E228</f>
        <v>0</v>
      </c>
      <c r="F221" s="35">
        <f t="shared" si="61"/>
        <v>0</v>
      </c>
      <c r="G221" s="35">
        <f t="shared" si="61"/>
        <v>0</v>
      </c>
      <c r="H221" s="35">
        <f t="shared" si="61"/>
        <v>0</v>
      </c>
      <c r="I221" s="35">
        <f t="shared" si="61"/>
        <v>0</v>
      </c>
      <c r="J221" s="35">
        <f t="shared" si="61"/>
        <v>0</v>
      </c>
      <c r="K221" s="34">
        <f t="shared" si="61"/>
        <v>0</v>
      </c>
    </row>
    <row r="222" spans="1:11" ht="15.75" x14ac:dyDescent="0.25">
      <c r="A222" s="114" t="s">
        <v>367</v>
      </c>
      <c r="B222" s="114"/>
      <c r="C222" s="78" t="s">
        <v>368</v>
      </c>
      <c r="D222" s="69">
        <f>SUM(D223:D224)</f>
        <v>0</v>
      </c>
      <c r="E222" s="65">
        <f t="shared" ref="E222:K222" si="62">SUM(E223:E224)</f>
        <v>0</v>
      </c>
      <c r="F222" s="69">
        <f t="shared" si="62"/>
        <v>0</v>
      </c>
      <c r="G222" s="69">
        <f t="shared" si="62"/>
        <v>0</v>
      </c>
      <c r="H222" s="69">
        <f t="shared" si="62"/>
        <v>0</v>
      </c>
      <c r="I222" s="69">
        <f t="shared" si="62"/>
        <v>0</v>
      </c>
      <c r="J222" s="69">
        <f t="shared" si="62"/>
        <v>0</v>
      </c>
      <c r="K222" s="71">
        <f t="shared" si="62"/>
        <v>0</v>
      </c>
    </row>
    <row r="223" spans="1:11" ht="15.75" x14ac:dyDescent="0.25">
      <c r="A223" s="109" t="s">
        <v>294</v>
      </c>
      <c r="B223" s="109"/>
      <c r="C223" s="60" t="s">
        <v>369</v>
      </c>
      <c r="D223" s="38"/>
      <c r="E223" s="29"/>
      <c r="F223" s="38"/>
      <c r="G223" s="38"/>
      <c r="H223" s="38"/>
      <c r="I223" s="38"/>
      <c r="J223" s="38"/>
      <c r="K223" s="40"/>
    </row>
    <row r="224" spans="1:11" ht="15.75" x14ac:dyDescent="0.25">
      <c r="A224" s="109" t="s">
        <v>296</v>
      </c>
      <c r="B224" s="109"/>
      <c r="C224" s="60" t="s">
        <v>370</v>
      </c>
      <c r="D224" s="38"/>
      <c r="E224" s="29"/>
      <c r="F224" s="38"/>
      <c r="G224" s="38"/>
      <c r="H224" s="38"/>
      <c r="I224" s="38"/>
      <c r="J224" s="38"/>
      <c r="K224" s="40"/>
    </row>
    <row r="225" spans="1:11" ht="15.75" x14ac:dyDescent="0.25">
      <c r="A225" s="114" t="s">
        <v>371</v>
      </c>
      <c r="B225" s="114"/>
      <c r="C225" s="78" t="s">
        <v>372</v>
      </c>
      <c r="D225" s="69">
        <f>SUM(D226:D227)</f>
        <v>0</v>
      </c>
      <c r="E225" s="65">
        <f>SUM(E226:E227)</f>
        <v>0</v>
      </c>
      <c r="F225" s="69">
        <f t="shared" ref="F225:K225" si="63">SUM(F226:F227)</f>
        <v>0</v>
      </c>
      <c r="G225" s="69">
        <f t="shared" si="63"/>
        <v>0</v>
      </c>
      <c r="H225" s="69">
        <f t="shared" si="63"/>
        <v>0</v>
      </c>
      <c r="I225" s="69">
        <f t="shared" si="63"/>
        <v>0</v>
      </c>
      <c r="J225" s="69">
        <f t="shared" si="63"/>
        <v>0</v>
      </c>
      <c r="K225" s="71">
        <f t="shared" si="63"/>
        <v>0</v>
      </c>
    </row>
    <row r="226" spans="1:11" ht="15.75" x14ac:dyDescent="0.25">
      <c r="A226" s="109" t="s">
        <v>294</v>
      </c>
      <c r="B226" s="109"/>
      <c r="C226" s="60" t="s">
        <v>373</v>
      </c>
      <c r="D226" s="38"/>
      <c r="E226" s="29"/>
      <c r="F226" s="38"/>
      <c r="G226" s="38"/>
      <c r="H226" s="38"/>
      <c r="I226" s="38"/>
      <c r="J226" s="38"/>
      <c r="K226" s="40"/>
    </row>
    <row r="227" spans="1:11" ht="15.75" x14ac:dyDescent="0.25">
      <c r="A227" s="109" t="s">
        <v>296</v>
      </c>
      <c r="B227" s="109"/>
      <c r="C227" s="60" t="s">
        <v>374</v>
      </c>
      <c r="D227" s="38"/>
      <c r="E227" s="29"/>
      <c r="F227" s="38"/>
      <c r="G227" s="38"/>
      <c r="H227" s="38"/>
      <c r="I227" s="79"/>
      <c r="J227" s="79"/>
      <c r="K227" s="40"/>
    </row>
    <row r="228" spans="1:11" ht="15.75" x14ac:dyDescent="0.25">
      <c r="A228" s="114" t="s">
        <v>375</v>
      </c>
      <c r="B228" s="114"/>
      <c r="C228" s="78" t="s">
        <v>376</v>
      </c>
      <c r="D228" s="69">
        <f>SUM(D229:D230)</f>
        <v>0</v>
      </c>
      <c r="E228" s="65">
        <f t="shared" ref="E228:K228" si="64">SUM(E229:E230)</f>
        <v>0</v>
      </c>
      <c r="F228" s="69">
        <f t="shared" si="64"/>
        <v>0</v>
      </c>
      <c r="G228" s="69">
        <f t="shared" si="64"/>
        <v>0</v>
      </c>
      <c r="H228" s="69">
        <f t="shared" si="64"/>
        <v>0</v>
      </c>
      <c r="I228" s="69">
        <f t="shared" si="64"/>
        <v>0</v>
      </c>
      <c r="J228" s="69">
        <f t="shared" si="64"/>
        <v>0</v>
      </c>
      <c r="K228" s="71">
        <f t="shared" si="64"/>
        <v>0</v>
      </c>
    </row>
    <row r="229" spans="1:11" ht="15.75" x14ac:dyDescent="0.25">
      <c r="A229" s="109" t="s">
        <v>294</v>
      </c>
      <c r="B229" s="109"/>
      <c r="C229" s="60" t="s">
        <v>377</v>
      </c>
      <c r="D229" s="79"/>
      <c r="E229" s="80"/>
      <c r="F229" s="79"/>
      <c r="G229" s="79"/>
      <c r="H229" s="79"/>
      <c r="I229" s="79"/>
      <c r="J229" s="79"/>
      <c r="K229" s="40"/>
    </row>
    <row r="230" spans="1:11" ht="15.75" x14ac:dyDescent="0.25">
      <c r="A230" s="109" t="s">
        <v>296</v>
      </c>
      <c r="B230" s="109"/>
      <c r="C230" s="60" t="s">
        <v>378</v>
      </c>
      <c r="D230" s="79"/>
      <c r="E230" s="80"/>
      <c r="F230" s="79"/>
      <c r="G230" s="79"/>
      <c r="H230" s="79"/>
      <c r="I230" s="79"/>
      <c r="J230" s="79"/>
      <c r="K230" s="40"/>
    </row>
    <row r="231" spans="1:11" ht="15.75" x14ac:dyDescent="0.25">
      <c r="A231" s="107" t="s">
        <v>379</v>
      </c>
      <c r="B231" s="107"/>
      <c r="C231" s="34">
        <v>64</v>
      </c>
      <c r="D231" s="81">
        <f>SUM(D232:D234)</f>
        <v>0</v>
      </c>
      <c r="E231" s="82">
        <f t="shared" ref="E231:K231" si="65">SUM(E232:E234)</f>
        <v>0</v>
      </c>
      <c r="F231" s="81">
        <f t="shared" si="65"/>
        <v>0</v>
      </c>
      <c r="G231" s="81">
        <f t="shared" si="65"/>
        <v>0</v>
      </c>
      <c r="H231" s="81">
        <f t="shared" si="65"/>
        <v>0</v>
      </c>
      <c r="I231" s="81">
        <f t="shared" si="65"/>
        <v>0</v>
      </c>
      <c r="J231" s="81">
        <f t="shared" si="65"/>
        <v>0</v>
      </c>
      <c r="K231" s="76">
        <f t="shared" si="65"/>
        <v>0</v>
      </c>
    </row>
    <row r="232" spans="1:11" ht="15.75" x14ac:dyDescent="0.25">
      <c r="A232" s="109" t="s">
        <v>360</v>
      </c>
      <c r="B232" s="109"/>
      <c r="C232" s="60" t="s">
        <v>380</v>
      </c>
      <c r="D232" s="79"/>
      <c r="E232" s="83"/>
      <c r="F232" s="79"/>
      <c r="G232" s="79"/>
      <c r="H232" s="79"/>
      <c r="I232" s="79"/>
      <c r="J232" s="79"/>
      <c r="K232" s="40"/>
    </row>
    <row r="233" spans="1:11" ht="15.75" x14ac:dyDescent="0.25">
      <c r="A233" s="109" t="s">
        <v>362</v>
      </c>
      <c r="B233" s="109"/>
      <c r="C233" s="60" t="s">
        <v>381</v>
      </c>
      <c r="D233" s="79"/>
      <c r="E233" s="83"/>
      <c r="F233" s="79"/>
      <c r="G233" s="79"/>
      <c r="H233" s="79"/>
      <c r="I233" s="79"/>
      <c r="J233" s="79"/>
      <c r="K233" s="40"/>
    </row>
    <row r="234" spans="1:11" ht="15.75" x14ac:dyDescent="0.25">
      <c r="A234" s="109" t="s">
        <v>364</v>
      </c>
      <c r="B234" s="109"/>
      <c r="C234" s="60" t="s">
        <v>382</v>
      </c>
      <c r="D234" s="79"/>
      <c r="E234" s="83"/>
      <c r="F234" s="79"/>
      <c r="G234" s="79"/>
      <c r="H234" s="79"/>
      <c r="I234" s="79"/>
      <c r="J234" s="79"/>
      <c r="K234" s="40"/>
    </row>
    <row r="235" spans="1:11" ht="15.75" x14ac:dyDescent="0.25">
      <c r="A235" s="111" t="s">
        <v>383</v>
      </c>
      <c r="B235" s="112"/>
      <c r="C235" s="112"/>
      <c r="D235" s="112"/>
      <c r="E235" s="112"/>
      <c r="F235" s="112"/>
      <c r="G235" s="112"/>
      <c r="H235" s="112"/>
      <c r="I235" s="112"/>
      <c r="J235" s="112"/>
      <c r="K235" s="113"/>
    </row>
    <row r="236" spans="1:11" ht="15.75" x14ac:dyDescent="0.25">
      <c r="A236" s="107" t="s">
        <v>384</v>
      </c>
      <c r="B236" s="107"/>
      <c r="C236" s="34">
        <v>65</v>
      </c>
      <c r="D236" s="81"/>
      <c r="E236" s="84"/>
      <c r="F236" s="81"/>
      <c r="G236" s="81"/>
      <c r="H236" s="81"/>
      <c r="I236" s="81"/>
      <c r="J236" s="81"/>
      <c r="K236" s="76"/>
    </row>
    <row r="237" spans="1:11" ht="15.75" x14ac:dyDescent="0.25">
      <c r="A237" s="107" t="s">
        <v>385</v>
      </c>
      <c r="B237" s="107"/>
      <c r="C237" s="34">
        <v>66</v>
      </c>
      <c r="D237" s="81"/>
      <c r="E237" s="84"/>
      <c r="F237" s="81"/>
      <c r="G237" s="81"/>
      <c r="H237" s="81"/>
      <c r="I237" s="81"/>
      <c r="J237" s="81"/>
      <c r="K237" s="76"/>
    </row>
    <row r="238" spans="1:11" ht="15.75" x14ac:dyDescent="0.25">
      <c r="A238" s="107" t="s">
        <v>386</v>
      </c>
      <c r="B238" s="107"/>
      <c r="C238" s="34">
        <v>67</v>
      </c>
      <c r="D238" s="81"/>
      <c r="E238" s="84"/>
      <c r="F238" s="81"/>
      <c r="G238" s="81"/>
      <c r="H238" s="81"/>
      <c r="I238" s="81"/>
      <c r="J238" s="81"/>
      <c r="K238" s="76"/>
    </row>
    <row r="239" spans="1:11" ht="15.75" x14ac:dyDescent="0.25">
      <c r="A239" s="107" t="s">
        <v>387</v>
      </c>
      <c r="B239" s="107"/>
      <c r="C239" s="34">
        <v>68</v>
      </c>
      <c r="D239" s="81"/>
      <c r="E239" s="84"/>
      <c r="F239" s="81"/>
      <c r="G239" s="81"/>
      <c r="H239" s="81"/>
      <c r="I239" s="81"/>
      <c r="J239" s="81"/>
      <c r="K239" s="76"/>
    </row>
    <row r="240" spans="1:11" ht="15.75" x14ac:dyDescent="0.25">
      <c r="A240" s="111" t="s">
        <v>388</v>
      </c>
      <c r="B240" s="112"/>
      <c r="C240" s="112"/>
      <c r="D240" s="112"/>
      <c r="E240" s="112"/>
      <c r="F240" s="112"/>
      <c r="G240" s="112"/>
      <c r="H240" s="112"/>
      <c r="I240" s="112"/>
      <c r="J240" s="112"/>
      <c r="K240" s="113"/>
    </row>
    <row r="241" spans="1:11" ht="15.75" x14ac:dyDescent="0.25">
      <c r="A241" s="109" t="s">
        <v>389</v>
      </c>
      <c r="B241" s="110"/>
      <c r="C241" s="76">
        <v>69</v>
      </c>
      <c r="D241" s="81">
        <f>SUM(D242:D244)</f>
        <v>29</v>
      </c>
      <c r="E241" s="82">
        <f t="shared" ref="E241:F241" si="66">SUM(E242:E244)</f>
        <v>31</v>
      </c>
      <c r="F241" s="81">
        <f t="shared" si="66"/>
        <v>35</v>
      </c>
      <c r="G241" s="81">
        <f>SUM(G242:G245)</f>
        <v>59</v>
      </c>
      <c r="H241" s="81">
        <f>SUM(H242:H245)</f>
        <v>59</v>
      </c>
      <c r="I241" s="81">
        <f>SUM(I242:I245)</f>
        <v>59</v>
      </c>
      <c r="J241" s="81">
        <f>SUM(J242:J245)</f>
        <v>59</v>
      </c>
      <c r="K241" s="76">
        <f>SUM(K242:K245)</f>
        <v>59</v>
      </c>
    </row>
    <row r="242" spans="1:11" ht="15.75" x14ac:dyDescent="0.25">
      <c r="A242" s="109" t="s">
        <v>390</v>
      </c>
      <c r="B242" s="110"/>
      <c r="C242" s="85" t="s">
        <v>391</v>
      </c>
      <c r="D242" s="79">
        <v>1</v>
      </c>
      <c r="E242" s="80">
        <v>1</v>
      </c>
      <c r="F242" s="79">
        <v>1</v>
      </c>
      <c r="G242" s="79">
        <v>1</v>
      </c>
      <c r="H242" s="79">
        <v>1</v>
      </c>
      <c r="I242" s="79">
        <v>1</v>
      </c>
      <c r="J242" s="79">
        <v>1</v>
      </c>
      <c r="K242" s="40">
        <v>1</v>
      </c>
    </row>
    <row r="243" spans="1:11" ht="15.75" x14ac:dyDescent="0.25">
      <c r="A243" s="109" t="s">
        <v>392</v>
      </c>
      <c r="B243" s="110"/>
      <c r="C243" s="85" t="s">
        <v>393</v>
      </c>
      <c r="D243" s="79">
        <v>3</v>
      </c>
      <c r="E243" s="80">
        <v>3</v>
      </c>
      <c r="F243" s="79">
        <v>3</v>
      </c>
      <c r="G243" s="79">
        <v>3</v>
      </c>
      <c r="H243" s="79">
        <v>3</v>
      </c>
      <c r="I243" s="79">
        <v>3</v>
      </c>
      <c r="J243" s="79">
        <v>3</v>
      </c>
      <c r="K243" s="40">
        <v>3</v>
      </c>
    </row>
    <row r="244" spans="1:11" ht="15.75" x14ac:dyDescent="0.25">
      <c r="A244" s="109" t="s">
        <v>394</v>
      </c>
      <c r="B244" s="110"/>
      <c r="C244" s="85" t="s">
        <v>395</v>
      </c>
      <c r="D244" s="79">
        <v>25</v>
      </c>
      <c r="E244" s="80">
        <v>27</v>
      </c>
      <c r="F244" s="79">
        <v>31</v>
      </c>
      <c r="G244" s="79">
        <v>49</v>
      </c>
      <c r="H244" s="79">
        <v>49</v>
      </c>
      <c r="I244" s="79">
        <v>49</v>
      </c>
      <c r="J244" s="79">
        <v>49</v>
      </c>
      <c r="K244" s="40">
        <v>49</v>
      </c>
    </row>
    <row r="245" spans="1:11" ht="15.75" x14ac:dyDescent="0.25">
      <c r="A245" s="105" t="s">
        <v>396</v>
      </c>
      <c r="B245" s="106"/>
      <c r="C245" s="85" t="s">
        <v>397</v>
      </c>
      <c r="D245" s="79"/>
      <c r="E245" s="80">
        <v>6</v>
      </c>
      <c r="F245" s="79">
        <v>6</v>
      </c>
      <c r="G245" s="79">
        <v>6</v>
      </c>
      <c r="H245" s="79">
        <v>6</v>
      </c>
      <c r="I245" s="79">
        <v>6</v>
      </c>
      <c r="J245" s="79">
        <v>6</v>
      </c>
      <c r="K245" s="40">
        <v>6</v>
      </c>
    </row>
    <row r="246" spans="1:11" ht="15.75" x14ac:dyDescent="0.25">
      <c r="A246" s="107" t="s">
        <v>398</v>
      </c>
      <c r="B246" s="107"/>
      <c r="C246" s="76">
        <v>70</v>
      </c>
      <c r="D246" s="86">
        <f>SUM(D247:D249)</f>
        <v>2148.4</v>
      </c>
      <c r="E246" s="44">
        <f>SUM(E247:E250)</f>
        <v>8781.5999999999985</v>
      </c>
      <c r="F246" s="87">
        <f>SUM(F247:F250)</f>
        <v>8781.5999999999985</v>
      </c>
      <c r="G246" s="87">
        <f>SUM(G247:G250)</f>
        <v>13105.199999999999</v>
      </c>
      <c r="H246" s="44">
        <f>SUM(H247:H250)</f>
        <v>3276.3999999999996</v>
      </c>
      <c r="I246" s="44">
        <f t="shared" ref="I246:K246" si="67">SUM(I247:I250)</f>
        <v>3276.3999999999996</v>
      </c>
      <c r="J246" s="44">
        <f t="shared" si="67"/>
        <v>3276.2999999999997</v>
      </c>
      <c r="K246" s="44">
        <f t="shared" si="67"/>
        <v>3276.0999999999995</v>
      </c>
    </row>
    <row r="247" spans="1:11" ht="15.75" x14ac:dyDescent="0.25">
      <c r="A247" s="109" t="s">
        <v>390</v>
      </c>
      <c r="B247" s="110"/>
      <c r="C247" s="85" t="s">
        <v>399</v>
      </c>
      <c r="D247" s="88">
        <v>180.6</v>
      </c>
      <c r="E247" s="23">
        <v>406.6</v>
      </c>
      <c r="F247" s="42">
        <v>406.6</v>
      </c>
      <c r="G247" s="42">
        <f>H247+I247+J247+K247</f>
        <v>444</v>
      </c>
      <c r="H247" s="23">
        <v>111</v>
      </c>
      <c r="I247" s="23">
        <v>111</v>
      </c>
      <c r="J247" s="23">
        <v>111</v>
      </c>
      <c r="K247" s="23">
        <v>111</v>
      </c>
    </row>
    <row r="248" spans="1:11" ht="15.75" x14ac:dyDescent="0.25">
      <c r="A248" s="109" t="s">
        <v>392</v>
      </c>
      <c r="B248" s="110"/>
      <c r="C248" s="85" t="s">
        <v>400</v>
      </c>
      <c r="D248" s="88">
        <v>347.4</v>
      </c>
      <c r="E248" s="23">
        <v>773.6</v>
      </c>
      <c r="F248" s="42">
        <v>773.6</v>
      </c>
      <c r="G248" s="42">
        <f>H248+I248+J248+K248</f>
        <v>1074.5999999999999</v>
      </c>
      <c r="H248" s="89">
        <f>H54-H247</f>
        <v>268.7</v>
      </c>
      <c r="I248" s="89">
        <f>I54-I247</f>
        <v>268.7</v>
      </c>
      <c r="J248" s="89">
        <f>J54-J247</f>
        <v>268.60000000000002</v>
      </c>
      <c r="K248" s="89">
        <f>K54-K247</f>
        <v>268.60000000000002</v>
      </c>
    </row>
    <row r="249" spans="1:11" ht="15.75" x14ac:dyDescent="0.25">
      <c r="A249" s="109" t="s">
        <v>394</v>
      </c>
      <c r="B249" s="110"/>
      <c r="C249" s="85" t="s">
        <v>401</v>
      </c>
      <c r="D249" s="88">
        <v>1620.4</v>
      </c>
      <c r="E249" s="23">
        <v>6400.9</v>
      </c>
      <c r="F249" s="42">
        <v>6400.9</v>
      </c>
      <c r="G249" s="42">
        <f>H249+I249+J249+K249</f>
        <v>9675.7999999999993</v>
      </c>
      <c r="H249" s="42">
        <f>H35+H39</f>
        <v>2419</v>
      </c>
      <c r="I249" s="42">
        <f>I35+I39</f>
        <v>2419</v>
      </c>
      <c r="J249" s="42">
        <f>J35+J39</f>
        <v>2419</v>
      </c>
      <c r="K249" s="42">
        <f>K35+K39</f>
        <v>2418.7999999999997</v>
      </c>
    </row>
    <row r="250" spans="1:11" ht="15.75" x14ac:dyDescent="0.25">
      <c r="A250" s="105" t="s">
        <v>396</v>
      </c>
      <c r="B250" s="106"/>
      <c r="C250" s="85"/>
      <c r="D250" s="79"/>
      <c r="E250" s="104">
        <v>1200.5</v>
      </c>
      <c r="F250" s="42">
        <v>1200.5</v>
      </c>
      <c r="G250" s="42">
        <f>H250+I250+J250+K250</f>
        <v>1910.8</v>
      </c>
      <c r="H250" s="42">
        <f>H37</f>
        <v>477.7</v>
      </c>
      <c r="I250" s="42">
        <f>I37</f>
        <v>477.7</v>
      </c>
      <c r="J250" s="42">
        <f>J37</f>
        <v>477.7</v>
      </c>
      <c r="K250" s="42">
        <f>K37</f>
        <v>477.7</v>
      </c>
    </row>
    <row r="251" spans="1:11" ht="15.75" x14ac:dyDescent="0.25">
      <c r="A251" s="107" t="s">
        <v>402</v>
      </c>
      <c r="B251" s="107"/>
      <c r="C251" s="76">
        <v>71</v>
      </c>
      <c r="D251" s="86">
        <f>SUM(D252:D254)</f>
        <v>2623.3</v>
      </c>
      <c r="E251" s="90">
        <f>SUM(E252:E255)</f>
        <v>10714.741999999998</v>
      </c>
      <c r="F251" s="86">
        <f>SUM(F252:F255)</f>
        <v>10713.599999999999</v>
      </c>
      <c r="G251" s="86">
        <f>SUM(G252:G255)</f>
        <v>15988.355999999998</v>
      </c>
      <c r="H251" s="86">
        <f>SUM(H252:H255)</f>
        <v>3996.2139999999999</v>
      </c>
      <c r="I251" s="86">
        <f t="shared" ref="I251:K251" si="68">SUM(I252:I255)</f>
        <v>3997.2139999999999</v>
      </c>
      <c r="J251" s="86">
        <f t="shared" si="68"/>
        <v>3997.0859999999998</v>
      </c>
      <c r="K251" s="86">
        <f t="shared" si="68"/>
        <v>3996.8419999999996</v>
      </c>
    </row>
    <row r="252" spans="1:11" ht="15.75" x14ac:dyDescent="0.25">
      <c r="A252" s="109" t="s">
        <v>390</v>
      </c>
      <c r="B252" s="110"/>
      <c r="C252" s="85" t="s">
        <v>403</v>
      </c>
      <c r="D252" s="88">
        <v>220.3</v>
      </c>
      <c r="E252" s="23">
        <f t="shared" ref="E252:E254" si="69">E247*1.22</f>
        <v>496.05200000000002</v>
      </c>
      <c r="F252" s="23">
        <v>496.1</v>
      </c>
      <c r="G252" s="42">
        <f>SUM(H252:K252)</f>
        <v>541.67999999999995</v>
      </c>
      <c r="H252" s="42">
        <f t="shared" ref="H252:J252" si="70">H247*1.22</f>
        <v>135.41999999999999</v>
      </c>
      <c r="I252" s="42">
        <f t="shared" si="70"/>
        <v>135.41999999999999</v>
      </c>
      <c r="J252" s="42">
        <f t="shared" si="70"/>
        <v>135.41999999999999</v>
      </c>
      <c r="K252" s="42">
        <f>K247*1.22</f>
        <v>135.41999999999999</v>
      </c>
    </row>
    <row r="253" spans="1:11" ht="15.75" x14ac:dyDescent="0.25">
      <c r="A253" s="109" t="s">
        <v>392</v>
      </c>
      <c r="B253" s="110"/>
      <c r="C253" s="85" t="s">
        <v>404</v>
      </c>
      <c r="D253" s="88">
        <v>423.9</v>
      </c>
      <c r="E253" s="23">
        <f t="shared" si="69"/>
        <v>943.79200000000003</v>
      </c>
      <c r="F253" s="23">
        <v>943.9</v>
      </c>
      <c r="G253" s="42">
        <f t="shared" ref="G253:G260" si="71">SUM(H253:K253)</f>
        <v>1311.0119999999999</v>
      </c>
      <c r="H253" s="42">
        <f>H54+H55-H252</f>
        <v>327.81399999999996</v>
      </c>
      <c r="I253" s="42">
        <f>I54+I55-I252</f>
        <v>327.81399999999996</v>
      </c>
      <c r="J253" s="42">
        <f>J54+J55-J252</f>
        <v>327.69200000000001</v>
      </c>
      <c r="K253" s="42">
        <f>K54+K55-K252</f>
        <v>327.69200000000001</v>
      </c>
    </row>
    <row r="254" spans="1:11" ht="15.75" x14ac:dyDescent="0.25">
      <c r="A254" s="109" t="s">
        <v>394</v>
      </c>
      <c r="B254" s="110"/>
      <c r="C254" s="85" t="s">
        <v>405</v>
      </c>
      <c r="D254" s="88">
        <v>1979.1</v>
      </c>
      <c r="E254" s="23">
        <f t="shared" si="69"/>
        <v>7809.097999999999</v>
      </c>
      <c r="F254" s="23">
        <v>7807.8</v>
      </c>
      <c r="G254" s="42">
        <f t="shared" si="71"/>
        <v>11804.475999999999</v>
      </c>
      <c r="H254" s="42">
        <f>H35+H36+H39+H40</f>
        <v>2951.18</v>
      </c>
      <c r="I254" s="42">
        <f>I35+I36+I39+I40</f>
        <v>2951.18</v>
      </c>
      <c r="J254" s="42">
        <f>J35+J36+J39+J40</f>
        <v>2951.18</v>
      </c>
      <c r="K254" s="42">
        <f>K35+K36+K39+K40</f>
        <v>2950.9359999999997</v>
      </c>
    </row>
    <row r="255" spans="1:11" ht="15.75" x14ac:dyDescent="0.25">
      <c r="A255" s="105" t="s">
        <v>396</v>
      </c>
      <c r="B255" s="106"/>
      <c r="C255" s="85" t="s">
        <v>406</v>
      </c>
      <c r="D255" s="79"/>
      <c r="E255" s="23">
        <v>1465.8</v>
      </c>
      <c r="F255" s="23">
        <v>1465.8</v>
      </c>
      <c r="G255" s="42">
        <f>SUM(H255:K255)+1</f>
        <v>2331.1879999999996</v>
      </c>
      <c r="H255" s="42">
        <f>H37+H38-1</f>
        <v>581.79999999999995</v>
      </c>
      <c r="I255" s="42">
        <f>I37+I38</f>
        <v>582.79999999999995</v>
      </c>
      <c r="J255" s="42">
        <f>J37+J38</f>
        <v>582.79399999999998</v>
      </c>
      <c r="K255" s="42">
        <f>K37+K38</f>
        <v>582.79399999999998</v>
      </c>
    </row>
    <row r="256" spans="1:11" ht="31.5" customHeight="1" x14ac:dyDescent="0.25">
      <c r="A256" s="107" t="s">
        <v>407</v>
      </c>
      <c r="B256" s="108"/>
      <c r="C256" s="76">
        <v>72</v>
      </c>
      <c r="D256" s="86">
        <f>SUM(D257:D259)</f>
        <v>72.7</v>
      </c>
      <c r="E256" s="44">
        <f>SUM(E257:E260)</f>
        <v>446.5</v>
      </c>
      <c r="F256" s="87">
        <f t="shared" ref="F256:K256" si="72">SUM(F257:F260)</f>
        <v>446.5</v>
      </c>
      <c r="G256" s="87">
        <f t="shared" si="72"/>
        <v>535.98544671201807</v>
      </c>
      <c r="H256" s="44">
        <f t="shared" si="72"/>
        <v>133.9620544217687</v>
      </c>
      <c r="I256" s="87">
        <f t="shared" si="72"/>
        <v>134.01760997732424</v>
      </c>
      <c r="J256" s="87">
        <f t="shared" si="72"/>
        <v>134.00372108843536</v>
      </c>
      <c r="K256" s="87">
        <f t="shared" si="72"/>
        <v>134.00206122448978</v>
      </c>
    </row>
    <row r="257" spans="1:11" ht="15.75" x14ac:dyDescent="0.25">
      <c r="A257" s="109" t="s">
        <v>390</v>
      </c>
      <c r="B257" s="110"/>
      <c r="C257" s="85" t="s">
        <v>408</v>
      </c>
      <c r="D257" s="88">
        <v>33.6</v>
      </c>
      <c r="E257" s="23">
        <v>165.4</v>
      </c>
      <c r="F257" s="42">
        <v>165.4</v>
      </c>
      <c r="G257" s="42">
        <f t="shared" si="71"/>
        <v>180.55999999999997</v>
      </c>
      <c r="H257" s="23">
        <f>H252/H242/3</f>
        <v>45.139999999999993</v>
      </c>
      <c r="I257" s="42">
        <f t="shared" ref="I257:K260" si="73">I252/I242/3</f>
        <v>45.139999999999993</v>
      </c>
      <c r="J257" s="42">
        <f t="shared" si="73"/>
        <v>45.139999999999993</v>
      </c>
      <c r="K257" s="42">
        <f t="shared" si="73"/>
        <v>45.139999999999993</v>
      </c>
    </row>
    <row r="258" spans="1:11" ht="15.75" x14ac:dyDescent="0.25">
      <c r="A258" s="109" t="s">
        <v>392</v>
      </c>
      <c r="B258" s="110"/>
      <c r="C258" s="85" t="s">
        <v>409</v>
      </c>
      <c r="D258" s="88">
        <v>23.3</v>
      </c>
      <c r="E258" s="23">
        <v>104.9</v>
      </c>
      <c r="F258" s="42">
        <v>104.9</v>
      </c>
      <c r="G258" s="42">
        <f t="shared" si="71"/>
        <v>145.66799999999998</v>
      </c>
      <c r="H258" s="23">
        <f>H253/H243/3</f>
        <v>36.423777777777772</v>
      </c>
      <c r="I258" s="42">
        <f t="shared" si="73"/>
        <v>36.423777777777772</v>
      </c>
      <c r="J258" s="42">
        <f t="shared" si="73"/>
        <v>36.410222222222224</v>
      </c>
      <c r="K258" s="42">
        <f t="shared" si="73"/>
        <v>36.410222222222224</v>
      </c>
    </row>
    <row r="259" spans="1:11" ht="15.75" x14ac:dyDescent="0.25">
      <c r="A259" s="109" t="s">
        <v>394</v>
      </c>
      <c r="B259" s="110"/>
      <c r="C259" s="85" t="s">
        <v>410</v>
      </c>
      <c r="D259" s="88">
        <v>15.8</v>
      </c>
      <c r="E259" s="23">
        <v>84</v>
      </c>
      <c r="F259" s="42">
        <v>84</v>
      </c>
      <c r="G259" s="42">
        <f t="shared" si="71"/>
        <v>80.302557823129249</v>
      </c>
      <c r="H259" s="23">
        <f>H254/H244/3</f>
        <v>20.076054421768706</v>
      </c>
      <c r="I259" s="42">
        <f>I254/I244/3</f>
        <v>20.076054421768706</v>
      </c>
      <c r="J259" s="42">
        <f t="shared" si="73"/>
        <v>20.076054421768706</v>
      </c>
      <c r="K259" s="42">
        <f t="shared" si="73"/>
        <v>20.074394557823126</v>
      </c>
    </row>
    <row r="260" spans="1:11" ht="15.75" x14ac:dyDescent="0.25">
      <c r="A260" s="105" t="s">
        <v>396</v>
      </c>
      <c r="B260" s="106"/>
      <c r="C260" s="85" t="s">
        <v>411</v>
      </c>
      <c r="D260" s="79"/>
      <c r="E260" s="23">
        <v>92.2</v>
      </c>
      <c r="F260" s="42">
        <v>92.2</v>
      </c>
      <c r="G260" s="42">
        <f t="shared" si="71"/>
        <v>129.45488888888889</v>
      </c>
      <c r="H260" s="42">
        <f>H255/H245/3</f>
        <v>32.322222222222216</v>
      </c>
      <c r="I260" s="42">
        <f>I255/I245/3</f>
        <v>32.377777777777773</v>
      </c>
      <c r="J260" s="42">
        <f t="shared" si="73"/>
        <v>32.377444444444443</v>
      </c>
      <c r="K260" s="42">
        <f>K255/K245/3</f>
        <v>32.377444444444443</v>
      </c>
    </row>
    <row r="261" spans="1:11" ht="15.75" x14ac:dyDescent="0.25">
      <c r="A261" s="107" t="s">
        <v>412</v>
      </c>
      <c r="B261" s="108"/>
      <c r="C261" s="76">
        <v>73</v>
      </c>
      <c r="D261" s="81">
        <f>SUM(D262:D264)</f>
        <v>0</v>
      </c>
      <c r="E261" s="82">
        <f t="shared" ref="E261:K261" si="74">SUM(E262:E264)</f>
        <v>0</v>
      </c>
      <c r="F261" s="81">
        <f t="shared" si="74"/>
        <v>0</v>
      </c>
      <c r="G261" s="81">
        <f t="shared" si="74"/>
        <v>0</v>
      </c>
      <c r="H261" s="80">
        <f t="shared" si="74"/>
        <v>0</v>
      </c>
      <c r="I261" s="81">
        <f t="shared" si="74"/>
        <v>0</v>
      </c>
      <c r="J261" s="81">
        <f t="shared" si="74"/>
        <v>0</v>
      </c>
      <c r="K261" s="76">
        <f t="shared" si="74"/>
        <v>0</v>
      </c>
    </row>
    <row r="262" spans="1:11" ht="15.75" x14ac:dyDescent="0.25">
      <c r="A262" s="109" t="s">
        <v>390</v>
      </c>
      <c r="B262" s="110"/>
      <c r="C262" s="85" t="s">
        <v>413</v>
      </c>
      <c r="D262" s="79"/>
      <c r="E262" s="80"/>
      <c r="F262" s="79"/>
      <c r="G262" s="79"/>
      <c r="H262" s="83"/>
      <c r="I262" s="79"/>
      <c r="J262" s="79"/>
      <c r="K262" s="40"/>
    </row>
    <row r="263" spans="1:11" ht="15.75" x14ac:dyDescent="0.25">
      <c r="A263" s="109" t="s">
        <v>392</v>
      </c>
      <c r="B263" s="110"/>
      <c r="C263" s="85" t="s">
        <v>414</v>
      </c>
      <c r="D263" s="79"/>
      <c r="E263" s="83"/>
      <c r="F263" s="79"/>
      <c r="G263" s="79"/>
      <c r="H263" s="79"/>
      <c r="I263" s="79"/>
      <c r="J263" s="79"/>
      <c r="K263" s="40"/>
    </row>
    <row r="264" spans="1:11" ht="15.75" x14ac:dyDescent="0.25">
      <c r="A264" s="109" t="s">
        <v>394</v>
      </c>
      <c r="B264" s="110"/>
      <c r="C264" s="85" t="s">
        <v>415</v>
      </c>
      <c r="D264" s="79"/>
      <c r="E264" s="83"/>
      <c r="F264" s="79"/>
      <c r="G264" s="79"/>
      <c r="H264" s="79"/>
      <c r="I264" s="79"/>
      <c r="J264" s="79"/>
      <c r="K264" s="40"/>
    </row>
    <row r="265" spans="1:11" ht="15.75" x14ac:dyDescent="0.25">
      <c r="A265" s="91"/>
      <c r="B265" s="91"/>
      <c r="C265" s="92"/>
      <c r="D265" s="93"/>
      <c r="E265" s="94"/>
      <c r="F265" s="93"/>
      <c r="G265" s="93"/>
      <c r="H265" s="93"/>
      <c r="I265" s="93"/>
      <c r="J265" s="93"/>
      <c r="K265" s="95"/>
    </row>
    <row r="267" spans="1:11" s="1" customFormat="1" ht="15.75" x14ac:dyDescent="0.25">
      <c r="A267" s="96" t="s">
        <v>416</v>
      </c>
      <c r="C267" s="97" t="s">
        <v>417</v>
      </c>
      <c r="D267" s="2"/>
      <c r="E267" s="98" t="s">
        <v>418</v>
      </c>
      <c r="F267" s="99"/>
      <c r="G267" s="2"/>
      <c r="H267" s="2"/>
      <c r="I267" s="2"/>
      <c r="J267" s="2"/>
    </row>
    <row r="268" spans="1:11" s="1" customFormat="1" ht="15.75" x14ac:dyDescent="0.25">
      <c r="A268" s="97"/>
      <c r="C268" s="97" t="s">
        <v>419</v>
      </c>
      <c r="D268" s="2"/>
      <c r="E268" s="3"/>
      <c r="F268" s="100"/>
      <c r="G268" s="2"/>
      <c r="H268" s="2"/>
      <c r="I268" s="2"/>
      <c r="J268" s="2"/>
    </row>
    <row r="269" spans="1:11" s="1" customFormat="1" ht="15.75" x14ac:dyDescent="0.25">
      <c r="A269" s="97"/>
      <c r="C269" s="97"/>
      <c r="D269" s="2"/>
      <c r="E269" s="3"/>
      <c r="F269" s="100"/>
      <c r="G269" s="2"/>
      <c r="H269" s="2"/>
      <c r="I269" s="2"/>
      <c r="J269" s="2"/>
    </row>
    <row r="270" spans="1:11" s="1" customFormat="1" ht="15.75" x14ac:dyDescent="0.25">
      <c r="A270" s="96" t="s">
        <v>420</v>
      </c>
      <c r="C270" s="97" t="s">
        <v>417</v>
      </c>
      <c r="D270" s="2"/>
      <c r="E270" s="98" t="s">
        <v>421</v>
      </c>
      <c r="F270" s="99"/>
      <c r="G270" s="2"/>
      <c r="H270" s="2"/>
      <c r="I270" s="2"/>
      <c r="J270" s="2"/>
    </row>
    <row r="271" spans="1:11" s="1" customFormat="1" ht="15.75" x14ac:dyDescent="0.25">
      <c r="A271" s="97"/>
      <c r="C271" s="97" t="s">
        <v>419</v>
      </c>
      <c r="D271" s="2"/>
      <c r="E271" s="3"/>
      <c r="F271" s="100"/>
      <c r="G271" s="2"/>
      <c r="H271" s="2"/>
      <c r="I271" s="2"/>
      <c r="J271" s="2"/>
    </row>
  </sheetData>
  <mergeCells count="273">
    <mergeCell ref="F1:K1"/>
    <mergeCell ref="F2:K2"/>
    <mergeCell ref="F3:K3"/>
    <mergeCell ref="B4:E4"/>
    <mergeCell ref="F4:K4"/>
    <mergeCell ref="F5:I5"/>
    <mergeCell ref="B10:E10"/>
    <mergeCell ref="G10:K10"/>
    <mergeCell ref="B11:E11"/>
    <mergeCell ref="G11:K11"/>
    <mergeCell ref="B12:E12"/>
    <mergeCell ref="B13:E13"/>
    <mergeCell ref="F6:K6"/>
    <mergeCell ref="F7:K7"/>
    <mergeCell ref="B8:E8"/>
    <mergeCell ref="G8:K8"/>
    <mergeCell ref="B9:E9"/>
    <mergeCell ref="G9:K9"/>
    <mergeCell ref="G20:G21"/>
    <mergeCell ref="H20:K20"/>
    <mergeCell ref="A22:K22"/>
    <mergeCell ref="A23:B23"/>
    <mergeCell ref="A24:B24"/>
    <mergeCell ref="A25:B25"/>
    <mergeCell ref="B14:E14"/>
    <mergeCell ref="B15:E15"/>
    <mergeCell ref="A17:K17"/>
    <mergeCell ref="A18:K18"/>
    <mergeCell ref="A19:K19"/>
    <mergeCell ref="A20:B21"/>
    <mergeCell ref="C20:C21"/>
    <mergeCell ref="D20:D21"/>
    <mergeCell ref="E20:E21"/>
    <mergeCell ref="F20:F21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K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K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4:K164"/>
    <mergeCell ref="A165:B165"/>
    <mergeCell ref="A166:B166"/>
    <mergeCell ref="A167:B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76:B176"/>
    <mergeCell ref="A177:B177"/>
    <mergeCell ref="A178:K178"/>
    <mergeCell ref="A179:B179"/>
    <mergeCell ref="A180:B180"/>
    <mergeCell ref="A181:B181"/>
    <mergeCell ref="A170:B170"/>
    <mergeCell ref="A171:B171"/>
    <mergeCell ref="A172:B172"/>
    <mergeCell ref="A173:B173"/>
    <mergeCell ref="A174:B174"/>
    <mergeCell ref="A175:B175"/>
    <mergeCell ref="A188:B188"/>
    <mergeCell ref="A189:B189"/>
    <mergeCell ref="A190:B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K187"/>
    <mergeCell ref="A200:B200"/>
    <mergeCell ref="A201:K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K216"/>
    <mergeCell ref="A217:B217"/>
    <mergeCell ref="A206:B206"/>
    <mergeCell ref="A207:B207"/>
    <mergeCell ref="A208:B208"/>
    <mergeCell ref="A209:B209"/>
    <mergeCell ref="A210:B210"/>
    <mergeCell ref="A211:B211"/>
    <mergeCell ref="A224:B224"/>
    <mergeCell ref="A225:B225"/>
    <mergeCell ref="A226:B226"/>
    <mergeCell ref="A227:B227"/>
    <mergeCell ref="A228:B228"/>
    <mergeCell ref="A229:B229"/>
    <mergeCell ref="A218:B218"/>
    <mergeCell ref="A219:B219"/>
    <mergeCell ref="A220:B220"/>
    <mergeCell ref="A221:B221"/>
    <mergeCell ref="A222:B222"/>
    <mergeCell ref="A223:B223"/>
    <mergeCell ref="A236:B236"/>
    <mergeCell ref="A237:B237"/>
    <mergeCell ref="A238:B238"/>
    <mergeCell ref="A239:B239"/>
    <mergeCell ref="A240:K240"/>
    <mergeCell ref="A241:B241"/>
    <mergeCell ref="A230:B230"/>
    <mergeCell ref="A231:B231"/>
    <mergeCell ref="A232:B232"/>
    <mergeCell ref="A233:B233"/>
    <mergeCell ref="A234:B234"/>
    <mergeCell ref="A235:K235"/>
    <mergeCell ref="A248:B248"/>
    <mergeCell ref="A249:B249"/>
    <mergeCell ref="A250:B250"/>
    <mergeCell ref="A251:B251"/>
    <mergeCell ref="A252:B252"/>
    <mergeCell ref="A253:B253"/>
    <mergeCell ref="A242:B242"/>
    <mergeCell ref="A243:B243"/>
    <mergeCell ref="A244:B244"/>
    <mergeCell ref="A245:B245"/>
    <mergeCell ref="A246:B246"/>
    <mergeCell ref="A247:B247"/>
    <mergeCell ref="A260:B260"/>
    <mergeCell ref="A261:B261"/>
    <mergeCell ref="A262:B262"/>
    <mergeCell ref="A263:B263"/>
    <mergeCell ref="A264:B264"/>
    <mergeCell ref="A254:B254"/>
    <mergeCell ref="A255:B255"/>
    <mergeCell ref="A256:B256"/>
    <mergeCell ref="A257:B257"/>
    <mergeCell ref="A258:B258"/>
    <mergeCell ref="A259:B259"/>
  </mergeCells>
  <pageMargins left="0.7" right="0.7" top="0.75" bottom="0.75" header="0.3" footer="0.3"/>
  <pageSetup paperSize="9" scale="78" fitToHeight="0" orientation="landscape" r:id="rId1"/>
  <rowBreaks count="6" manualBreakCount="6">
    <brk id="31" max="10" man="1"/>
    <brk id="66" max="16383" man="1"/>
    <brk id="106" max="16383" man="1"/>
    <brk id="141" max="16383" man="1"/>
    <brk id="177" max="16383" man="1"/>
    <brk id="2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2024-09-18T11:42:59Z</dcterms:modified>
</cp:coreProperties>
</file>